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30" windowWidth="22980" windowHeight="9555"/>
  </bookViews>
  <sheets>
    <sheet name="GERF JEs" sheetId="4" r:id="rId1"/>
    <sheet name="GERF Tiered Amortization" sheetId="2" r:id="rId2"/>
    <sheet name="P&amp;FF JEs" sheetId="5" r:id="rId3"/>
    <sheet name="P&amp;F Tiered Amortization" sheetId="6" r:id="rId4"/>
    <sheet name="Sheet3" sheetId="3" r:id="rId5"/>
  </sheets>
  <calcPr calcId="145621"/>
</workbook>
</file>

<file path=xl/calcChain.xml><?xml version="1.0" encoding="utf-8"?>
<calcChain xmlns="http://schemas.openxmlformats.org/spreadsheetml/2006/main">
  <c r="P44" i="6" l="1"/>
  <c r="O44" i="6"/>
  <c r="P38" i="6"/>
  <c r="O38" i="6"/>
  <c r="N38" i="6"/>
  <c r="M38" i="6"/>
  <c r="L38" i="6"/>
  <c r="K38" i="6"/>
  <c r="J38" i="6"/>
  <c r="J44" i="6" s="1"/>
  <c r="O28" i="6"/>
  <c r="N28" i="6"/>
  <c r="M28" i="6"/>
  <c r="L28" i="6"/>
  <c r="K28" i="6"/>
  <c r="J28" i="6"/>
  <c r="J34" i="6" s="1"/>
  <c r="Q15" i="6"/>
  <c r="Q47" i="6" s="1"/>
  <c r="P15" i="6"/>
  <c r="O15" i="6"/>
  <c r="P9" i="6"/>
  <c r="O9" i="6"/>
  <c r="N9" i="6"/>
  <c r="M9" i="6"/>
  <c r="L9" i="6"/>
  <c r="J9" i="6"/>
  <c r="L15" i="6"/>
  <c r="K9" i="6"/>
  <c r="K15" i="6" s="1"/>
  <c r="P47" i="6"/>
  <c r="K44" i="6"/>
  <c r="O34" i="6"/>
  <c r="N34" i="6"/>
  <c r="M34" i="6"/>
  <c r="L34" i="6"/>
  <c r="K34" i="6"/>
  <c r="M15" i="6"/>
  <c r="J15" i="6"/>
  <c r="Q39" i="2"/>
  <c r="P39" i="2"/>
  <c r="O39" i="2"/>
  <c r="N39" i="2"/>
  <c r="M39" i="2"/>
  <c r="L39" i="2"/>
  <c r="O28" i="2"/>
  <c r="N28" i="2"/>
  <c r="M28" i="2"/>
  <c r="L28" i="2"/>
  <c r="N13" i="2"/>
  <c r="M13" i="2"/>
  <c r="L13" i="2"/>
  <c r="K13" i="2"/>
  <c r="J28" i="2"/>
  <c r="K32" i="2"/>
  <c r="K36" i="2" s="1"/>
  <c r="J32" i="2"/>
  <c r="J36" i="2" s="1"/>
  <c r="K24" i="2"/>
  <c r="K28" i="2" s="1"/>
  <c r="K9" i="2"/>
  <c r="J13" i="2"/>
  <c r="D50" i="4"/>
  <c r="O47" i="6" l="1"/>
  <c r="N15" i="6"/>
  <c r="L44" i="6"/>
  <c r="L47" i="6" s="1"/>
  <c r="L32" i="2"/>
  <c r="E51" i="4"/>
  <c r="B57" i="4"/>
  <c r="D55" i="4"/>
  <c r="D56" i="4"/>
  <c r="D57" i="4"/>
  <c r="D54" i="4"/>
  <c r="C23" i="4"/>
  <c r="D69" i="5"/>
  <c r="E70" i="5" s="1"/>
  <c r="D59" i="5"/>
  <c r="D58" i="5"/>
  <c r="B58" i="5"/>
  <c r="D57" i="5"/>
  <c r="D56" i="5"/>
  <c r="D52" i="5"/>
  <c r="B59" i="5" s="1"/>
  <c r="E38" i="5"/>
  <c r="D36" i="5"/>
  <c r="D33" i="5"/>
  <c r="D30" i="5"/>
  <c r="E31" i="5" s="1"/>
  <c r="C25" i="5"/>
  <c r="C27" i="5" s="1"/>
  <c r="D65" i="5" s="1"/>
  <c r="E66" i="5" s="1"/>
  <c r="C22" i="5"/>
  <c r="C23" i="5" s="1"/>
  <c r="C21" i="5"/>
  <c r="C16" i="5"/>
  <c r="D40" i="5" s="1"/>
  <c r="E41" i="5" s="1"/>
  <c r="C15" i="5"/>
  <c r="D67" i="4"/>
  <c r="E68" i="4" s="1"/>
  <c r="B56" i="4"/>
  <c r="E40" i="4"/>
  <c r="D38" i="4"/>
  <c r="D35" i="4"/>
  <c r="E39" i="4" s="1"/>
  <c r="D32" i="4"/>
  <c r="E33" i="4" s="1"/>
  <c r="C27" i="4"/>
  <c r="C29" i="4" s="1"/>
  <c r="D63" i="4" s="1"/>
  <c r="E64" i="4" s="1"/>
  <c r="C22" i="4"/>
  <c r="E53" i="5" l="1"/>
  <c r="B56" i="5" s="1"/>
  <c r="E56" i="5" s="1"/>
  <c r="E58" i="5"/>
  <c r="B54" i="4"/>
  <c r="E54" i="4" s="1"/>
  <c r="E56" i="4"/>
  <c r="E57" i="4"/>
  <c r="M44" i="6"/>
  <c r="M47" i="6" s="1"/>
  <c r="N44" i="6"/>
  <c r="N47" i="6" s="1"/>
  <c r="L36" i="2"/>
  <c r="M32" i="2"/>
  <c r="C24" i="4"/>
  <c r="E36" i="4"/>
  <c r="E59" i="5"/>
  <c r="E34" i="5"/>
  <c r="E37" i="5"/>
  <c r="B57" i="5" s="1"/>
  <c r="E57" i="5" s="1"/>
  <c r="B55" i="4"/>
  <c r="E55" i="4" s="1"/>
  <c r="N32" i="2" l="1"/>
  <c r="N36" i="2" s="1"/>
  <c r="M36" i="2"/>
</calcChain>
</file>

<file path=xl/sharedStrings.xml><?xml version="1.0" encoding="utf-8"?>
<sst xmlns="http://schemas.openxmlformats.org/spreadsheetml/2006/main" count="280" uniqueCount="112">
  <si>
    <t>Beginning NPL</t>
  </si>
  <si>
    <t>Ending NPL</t>
  </si>
  <si>
    <t>Beginning % (2014)</t>
  </si>
  <si>
    <t>Ending % (2015)</t>
  </si>
  <si>
    <t>Beginning Def Outflow</t>
  </si>
  <si>
    <t>Beginning Def Inflow</t>
  </si>
  <si>
    <t>ER Contrib  7/1/14 - 12/31/14</t>
  </si>
  <si>
    <t>ER Contrib 1/1/15 - 6/30/15</t>
  </si>
  <si>
    <t>ER Contrib 7/1/15 - 12/31/15</t>
  </si>
  <si>
    <t>Share of $9,000,000 State Aid</t>
  </si>
  <si>
    <t xml:space="preserve">   Liab. Experience Gains &amp; Losses</t>
  </si>
  <si>
    <t xml:space="preserve">   Asset Gain/Loss</t>
  </si>
  <si>
    <t>Change in Proportion Calculation</t>
  </si>
  <si>
    <t xml:space="preserve">   Difference</t>
  </si>
  <si>
    <t>(5 yr amtz)</t>
  </si>
  <si>
    <t>(6 yr amtz)</t>
  </si>
  <si>
    <t xml:space="preserve">   NPL</t>
  </si>
  <si>
    <t>Journal Entries:</t>
  </si>
  <si>
    <t>DR</t>
  </si>
  <si>
    <t>Net Position</t>
  </si>
  <si>
    <t>Debit</t>
  </si>
  <si>
    <t>Credit</t>
  </si>
  <si>
    <t>CR</t>
  </si>
  <si>
    <t>NPL</t>
  </si>
  <si>
    <t>1.  Prior Period Adjustment to</t>
  </si>
  <si>
    <t xml:space="preserve">     record beginning NPL</t>
  </si>
  <si>
    <t>2.  Prior Period Adjustment to</t>
  </si>
  <si>
    <t xml:space="preserve">     record contrib 7/1/14-12/31/14</t>
  </si>
  <si>
    <t>Def Outflow</t>
  </si>
  <si>
    <t>3.  Contrib paid 7/1/14 - 6/30/15</t>
  </si>
  <si>
    <t>Cash/Pens Exp</t>
  </si>
  <si>
    <t>4.  Record share of $9M State Aid</t>
  </si>
  <si>
    <t>Grant Revenue</t>
  </si>
  <si>
    <t>5.  End of year entries:</t>
  </si>
  <si>
    <t xml:space="preserve">DR </t>
  </si>
  <si>
    <t>Pens Expense</t>
  </si>
  <si>
    <t xml:space="preserve">  (a) Asset Gain/Loss</t>
  </si>
  <si>
    <t xml:space="preserve">  (b)  Liab Experience Gains/Losses</t>
  </si>
  <si>
    <t>Share of ending pension expense</t>
  </si>
  <si>
    <t>Difference in actual vs. actuarial contrib.</t>
  </si>
  <si>
    <t xml:space="preserve">   Actual Contrib 7/1/14 - 6/30/15</t>
  </si>
  <si>
    <t>Def Inflow</t>
  </si>
  <si>
    <t xml:space="preserve">  (c )  Record rest of expense</t>
  </si>
  <si>
    <t xml:space="preserve">  (d)  Change in proportion--NPL</t>
  </si>
  <si>
    <t>Balances:</t>
  </si>
  <si>
    <t>6.  Record ER contrib 7/1/15 - 12/31/15</t>
  </si>
  <si>
    <t xml:space="preserve">   Deferred Outflow</t>
  </si>
  <si>
    <t xml:space="preserve">   Deferred Inflow</t>
  </si>
  <si>
    <t xml:space="preserve">   Pension Expense</t>
  </si>
  <si>
    <t>Collective</t>
  </si>
  <si>
    <t>Difference</t>
  </si>
  <si>
    <t>Journal Entries</t>
  </si>
  <si>
    <t xml:space="preserve"> Still need to adjust NPL for change in proportion and </t>
  </si>
  <si>
    <t xml:space="preserve">   difference between actual contributions and Brooklyn</t>
  </si>
  <si>
    <t xml:space="preserve">   Center's percentage of total ER contributions</t>
  </si>
  <si>
    <t>Public Employees Retirement Association</t>
  </si>
  <si>
    <t>General Employees Retirement Fund</t>
  </si>
  <si>
    <t>Brooklyn Center Pension Journal Entries</t>
  </si>
  <si>
    <t>FY 2015</t>
  </si>
  <si>
    <t>Police and Fire Fund</t>
  </si>
  <si>
    <t>(4 yr amtz)</t>
  </si>
  <si>
    <t>4.  End of year entries:</t>
  </si>
  <si>
    <t>5.  Record ER contrib 7/1/15 - 12/31/15</t>
  </si>
  <si>
    <t xml:space="preserve">   Prop Share Contrib (0.446% of $144,317,000)</t>
  </si>
  <si>
    <t xml:space="preserve">  (e )  Diff in actual vs. prop share contrib</t>
  </si>
  <si>
    <t>Pension Expense</t>
  </si>
  <si>
    <t>Deferred Inflow</t>
  </si>
  <si>
    <t>($821,800 is a Def Inflow; $164,360 is pension expense)</t>
  </si>
  <si>
    <t>($882,946 is a Def Outflow; $220,736 is pension expense)</t>
  </si>
  <si>
    <t>($72,003 is a Def Outflow; $14,400 is pension expense)</t>
  </si>
  <si>
    <t xml:space="preserve">   Prop Share Contrib (0.1243% of $435,115,000)</t>
  </si>
  <si>
    <t xml:space="preserve">   Beginning NPL @ 0.1389 (2014)</t>
  </si>
  <si>
    <t xml:space="preserve">   Beginning NPL @ 0.1243 (2015)</t>
  </si>
  <si>
    <t xml:space="preserve">   Beginning NPL @ 0.438% (2014)</t>
  </si>
  <si>
    <t xml:space="preserve">   Beginning NPL @ 0.446% (2015)</t>
  </si>
  <si>
    <t>Public Employees Retirement Fund</t>
  </si>
  <si>
    <t>GASB 68 Tiered Amortization Schedules</t>
  </si>
  <si>
    <t>As of December 31, 2015</t>
  </si>
  <si>
    <t>Differences between Expected and Actual Economic Experience</t>
  </si>
  <si>
    <t>Changes in Actuarial Assumptions</t>
  </si>
  <si>
    <t>Differences between Projected and Actual Investment Earnings</t>
  </si>
  <si>
    <t>Changes in Proportion</t>
  </si>
  <si>
    <t>Thereafter</t>
  </si>
  <si>
    <t>Measurement Date</t>
  </si>
  <si>
    <t>Yearly Subtotals</t>
  </si>
  <si>
    <t>Expense</t>
  </si>
  <si>
    <t>Remaining Deferral</t>
  </si>
  <si>
    <t>(Contributions reconciliation)</t>
  </si>
  <si>
    <t>Pension Amortization Disclosure</t>
  </si>
  <si>
    <t>Public Employees Police and Fire Fund</t>
  </si>
  <si>
    <t>Deferred (Inflows)/Outflows Amortization Schedule (Four Year Amortization Except Differences between Actual and Projected Investment Earnings is Five Years)</t>
  </si>
  <si>
    <t>Deferred (Inflows)/Outflows Amortization Schedule (Six Year Amortization Except Differences between Actual and Projected Investment Earnings is Five Years)</t>
  </si>
  <si>
    <t>Difference in actual vs. actuarial contributions</t>
  </si>
  <si>
    <t xml:space="preserve">   Actual Contributions 7/1/14 - 6/30/15</t>
  </si>
  <si>
    <t>Actuarial Information:*</t>
  </si>
  <si>
    <t>% of Collective*</t>
  </si>
  <si>
    <t>(Contributions used in the proportionate share calculation)</t>
  </si>
  <si>
    <t>Collective Amount*</t>
  </si>
  <si>
    <t>*Amounts calculated by taking the collective amounts from the Net Pension Liability column of the GASB 68  Reconciliation, Current Reporting Period, contained in the 2015 GASB 68 Actuarial Valuation Report multiplied by the employer's proportionate share percentage.</t>
  </si>
  <si>
    <t>*Amounts calculated by taking the collective amounts from the Net Pension Liability column or Pension Expense column total of the GASB 68  Reconciliation, Current Reporting Period, contained in the 2015 GASB 68 Actuarial Valuation Report multiplied by the employer's proportionate share percentage.</t>
  </si>
  <si>
    <t>*Amounts calculated by taking the collective amounts from the Net Pension Liability column or the Pension Expense column total of the GASB 68  Reconciliation, Current Reporting Period, contained in the 2015 GASB 68 Actuarial Valuation Report multiplied by the employer's proportionate share percentage.</t>
  </si>
  <si>
    <t>City of Brooklyn Center (Employer 3602-00) Pension Journal Entries</t>
  </si>
  <si>
    <t>2014 Schedule of Employer Allocations</t>
  </si>
  <si>
    <t>2015 Schedule of Employer Allocations</t>
  </si>
  <si>
    <t>2015 Schedule of Pension Amounts by Employer</t>
  </si>
  <si>
    <t>($324,780 is a Def Inflow (CR); $108,260 is pension expense (CR))</t>
  </si>
  <si>
    <t>($609,822 is a Def Outflow (DR); $152,456 is pension expense (DR))</t>
  </si>
  <si>
    <t>($514,376 is a Def Inflow (CR); $171,459 is pension expense (CR))</t>
  </si>
  <si>
    <t>differences between the plan and city's fiscal year ends</t>
  </si>
  <si>
    <t>2015 Schedule of Pension Amounts by Employer, proportionate share</t>
  </si>
  <si>
    <t>Contributions are separated into six-month increments because of the</t>
  </si>
  <si>
    <t>Source of Information/Notes</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</si>
</sst>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5" formatCode="&quot;$&quot;#,##0_);\(&quot;$&quot;#,##0\)"/>
    <numFmt numFmtId="43" formatCode="_(* #,##0.00_);_(* \(#,##0.00\);_(* &quot;-&quot;??_);_(@_)"/>
    <numFmt numFmtId="164" formatCode="_(* #,##0_);_(* \(#,##0\);_(* &quot;-&quot;??_);_(@_)"/>
    <numFmt numFmtId="165" formatCode="0.000%"/>
    <numFmt numFmtId="166" formatCode="&quot;$&quot;#,##0"/>
    <numFmt numFmtId="167" formatCode="0.0000%"/>
  </numFmts>
  <fonts count="10" x14ac:knownFonts="1">
    <font>
      <sz val="11"/>
      <color theme="1"/>
      <name val="Calibri"/>
      <family val="2"/>
      <scheme val="minor"/>
    </font>
    <font>
      <sz val="11"/>
      <color theme="1"/>
      <name val="Calibri"/>
      <family val="2"/>
      <scheme val="minor"/>
    </font>
    <font>
      <b/>
      <sz val="11"/>
      <color theme="1"/>
      <name val="Calibri"/>
      <family val="2"/>
      <scheme val="minor"/>
    </font>
    <font>
      <u/>
      <sz val="11"/>
      <color theme="1"/>
      <name val="Calibri"/>
      <family val="2"/>
      <scheme val="minor"/>
    </font>
    <font>
      <b/>
      <u/>
      <sz val="11"/>
      <color theme="1"/>
      <name val="Calibri"/>
      <family val="2"/>
      <scheme val="minor"/>
    </font>
    <font>
      <sz val="16"/>
      <color theme="1"/>
      <name val="Times New Roman"/>
      <family val="1"/>
    </font>
    <font>
      <u/>
      <sz val="16"/>
      <color theme="1"/>
      <name val="Times New Roman"/>
      <family val="1"/>
    </font>
    <font>
      <b/>
      <sz val="16"/>
      <color theme="1"/>
      <name val="Times New Roman"/>
      <family val="1"/>
    </font>
    <font>
      <b/>
      <u/>
      <sz val="16"/>
      <color theme="1"/>
      <name val="Times New Roman"/>
      <family val="1"/>
    </font>
    <font>
      <u/>
      <sz val="11"/>
      <color theme="10"/>
      <name val="Calibri"/>
      <family val="2"/>
      <scheme val="minor"/>
    </font>
  </fonts>
  <fills count="2">
    <fill>
      <patternFill patternType="none"/>
    </fill>
    <fill>
      <patternFill patternType="gray125"/>
    </fill>
  </fills>
  <borders count="13">
    <border>
      <left/>
      <right/>
      <top/>
      <bottom/>
      <diagonal/>
    </border>
    <border>
      <left/>
      <right/>
      <top style="thin">
        <color indexed="64"/>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right/>
      <top style="thin">
        <color indexed="64"/>
      </top>
      <bottom/>
      <diagonal/>
    </border>
    <border>
      <left/>
      <right style="thin">
        <color indexed="64"/>
      </right>
      <top/>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9" fillId="0" borderId="0" applyNumberFormat="0" applyFill="0" applyBorder="0" applyAlignment="0" applyProtection="0"/>
  </cellStyleXfs>
  <cellXfs count="84">
    <xf numFmtId="0" fontId="0" fillId="0" borderId="0" xfId="0"/>
    <xf numFmtId="164" fontId="0" fillId="0" borderId="0" xfId="0" applyNumberFormat="1"/>
    <xf numFmtId="0" fontId="3" fillId="0" borderId="0" xfId="0" applyFont="1"/>
    <xf numFmtId="0" fontId="0" fillId="0" borderId="5" xfId="0" applyBorder="1"/>
    <xf numFmtId="0" fontId="0" fillId="0" borderId="7" xfId="0" applyBorder="1"/>
    <xf numFmtId="0" fontId="2" fillId="0" borderId="2" xfId="0" applyFont="1" applyBorder="1"/>
    <xf numFmtId="0" fontId="4" fillId="0" borderId="3" xfId="0" applyFont="1" applyBorder="1" applyAlignment="1">
      <alignment horizontal="center"/>
    </xf>
    <xf numFmtId="0" fontId="0" fillId="0" borderId="0" xfId="0" quotePrefix="1" applyAlignment="1">
      <alignment horizontal="left"/>
    </xf>
    <xf numFmtId="3" fontId="0" fillId="0" borderId="0" xfId="0" applyNumberFormat="1"/>
    <xf numFmtId="3" fontId="0" fillId="0" borderId="0" xfId="1" applyNumberFormat="1" applyFont="1"/>
    <xf numFmtId="3" fontId="3" fillId="0" borderId="0" xfId="0" applyNumberFormat="1" applyFont="1" applyAlignment="1">
      <alignment horizontal="center"/>
    </xf>
    <xf numFmtId="3" fontId="4" fillId="0" borderId="3" xfId="0" applyNumberFormat="1" applyFont="1" applyBorder="1" applyAlignment="1">
      <alignment horizontal="center"/>
    </xf>
    <xf numFmtId="3" fontId="4" fillId="0" borderId="4" xfId="1" applyNumberFormat="1" applyFont="1" applyBorder="1" applyAlignment="1">
      <alignment horizontal="center"/>
    </xf>
    <xf numFmtId="166" fontId="0" fillId="0" borderId="0" xfId="1" applyNumberFormat="1" applyFont="1"/>
    <xf numFmtId="166" fontId="0" fillId="0" borderId="0" xfId="0" applyNumberFormat="1"/>
    <xf numFmtId="166" fontId="0" fillId="0" borderId="1" xfId="0" applyNumberFormat="1" applyBorder="1"/>
    <xf numFmtId="166" fontId="0" fillId="0" borderId="0" xfId="0" applyNumberFormat="1" applyBorder="1"/>
    <xf numFmtId="166" fontId="0" fillId="0" borderId="0" xfId="1" applyNumberFormat="1" applyFont="1" applyBorder="1"/>
    <xf numFmtId="166" fontId="0" fillId="0" borderId="6" xfId="1" applyNumberFormat="1" applyFont="1" applyBorder="1"/>
    <xf numFmtId="166" fontId="0" fillId="0" borderId="8" xfId="0" applyNumberFormat="1" applyBorder="1"/>
    <xf numFmtId="166" fontId="0" fillId="0" borderId="8" xfId="1" applyNumberFormat="1" applyFont="1" applyBorder="1"/>
    <xf numFmtId="166" fontId="0" fillId="0" borderId="9" xfId="1" applyNumberFormat="1" applyFont="1" applyBorder="1"/>
    <xf numFmtId="165" fontId="0" fillId="0" borderId="0" xfId="2" applyNumberFormat="1" applyFont="1"/>
    <xf numFmtId="3" fontId="0" fillId="0" borderId="0" xfId="0" quotePrefix="1" applyNumberFormat="1" applyAlignment="1">
      <alignment horizontal="left"/>
    </xf>
    <xf numFmtId="0" fontId="0" fillId="0" borderId="0" xfId="0" quotePrefix="1" applyFill="1" applyAlignment="1">
      <alignment horizontal="left"/>
    </xf>
    <xf numFmtId="0" fontId="2" fillId="0" borderId="0" xfId="0" applyFont="1"/>
    <xf numFmtId="15" fontId="0" fillId="0" borderId="0" xfId="0" applyNumberFormat="1" applyAlignment="1">
      <alignment horizontal="center"/>
    </xf>
    <xf numFmtId="0" fontId="0" fillId="0" borderId="10" xfId="0" applyBorder="1" applyAlignment="1">
      <alignment horizontal="center"/>
    </xf>
    <xf numFmtId="0" fontId="0" fillId="0" borderId="10" xfId="0" applyBorder="1"/>
    <xf numFmtId="5" fontId="0" fillId="0" borderId="0" xfId="0" applyNumberFormat="1"/>
    <xf numFmtId="5" fontId="0" fillId="0" borderId="10" xfId="0" applyNumberFormat="1" applyBorder="1"/>
    <xf numFmtId="0" fontId="2" fillId="0" borderId="10" xfId="0" quotePrefix="1" applyFont="1" applyBorder="1" applyAlignment="1">
      <alignment horizontal="center" wrapText="1"/>
    </xf>
    <xf numFmtId="0" fontId="2" fillId="0" borderId="0" xfId="0" quotePrefix="1" applyFont="1" applyBorder="1" applyAlignment="1">
      <alignment horizontal="left"/>
    </xf>
    <xf numFmtId="0" fontId="0" fillId="0" borderId="0" xfId="0" applyBorder="1"/>
    <xf numFmtId="5" fontId="0" fillId="0" borderId="0" xfId="0" applyNumberFormat="1" applyBorder="1"/>
    <xf numFmtId="0" fontId="0" fillId="0" borderId="10" xfId="0" applyBorder="1" applyAlignment="1">
      <alignment horizontal="center" wrapText="1"/>
    </xf>
    <xf numFmtId="166" fontId="0" fillId="0" borderId="0" xfId="0" applyNumberFormat="1" applyFill="1" applyBorder="1"/>
    <xf numFmtId="166" fontId="0" fillId="0" borderId="10" xfId="0" applyNumberFormat="1" applyFill="1" applyBorder="1"/>
    <xf numFmtId="166" fontId="0" fillId="0" borderId="0" xfId="0" applyNumberFormat="1" applyFill="1"/>
    <xf numFmtId="0" fontId="2" fillId="0" borderId="0" xfId="0" quotePrefix="1" applyFont="1" applyAlignment="1">
      <alignment horizontal="left"/>
    </xf>
    <xf numFmtId="0" fontId="2" fillId="0" borderId="10" xfId="0" quotePrefix="1" applyFont="1" applyBorder="1" applyAlignment="1">
      <alignment horizontal="center" wrapText="1"/>
    </xf>
    <xf numFmtId="0" fontId="0" fillId="0" borderId="0" xfId="0" applyAlignment="1">
      <alignment wrapText="1"/>
    </xf>
    <xf numFmtId="3" fontId="4" fillId="0" borderId="3" xfId="1" quotePrefix="1" applyNumberFormat="1" applyFont="1" applyBorder="1" applyAlignment="1">
      <alignment horizontal="center"/>
    </xf>
    <xf numFmtId="166" fontId="0" fillId="0" borderId="0" xfId="1" applyNumberFormat="1" applyFont="1" applyFill="1"/>
    <xf numFmtId="0" fontId="5" fillId="0" borderId="0" xfId="0" applyFont="1"/>
    <xf numFmtId="3" fontId="5" fillId="0" borderId="0" xfId="0" applyNumberFormat="1" applyFont="1"/>
    <xf numFmtId="3" fontId="5" fillId="0" borderId="0" xfId="0" quotePrefix="1" applyNumberFormat="1" applyFont="1" applyAlignment="1">
      <alignment horizontal="left"/>
    </xf>
    <xf numFmtId="0" fontId="5" fillId="0" borderId="0" xfId="0" quotePrefix="1" applyFont="1" applyAlignment="1">
      <alignment horizontal="left"/>
    </xf>
    <xf numFmtId="166" fontId="5" fillId="0" borderId="0" xfId="1" applyNumberFormat="1" applyFont="1"/>
    <xf numFmtId="167" fontId="5" fillId="0" borderId="0" xfId="2" applyNumberFormat="1" applyFont="1"/>
    <xf numFmtId="166" fontId="5" fillId="0" borderId="0" xfId="0" applyNumberFormat="1" applyFont="1"/>
    <xf numFmtId="166" fontId="5" fillId="0" borderId="12" xfId="1" applyNumberFormat="1" applyFont="1" applyBorder="1"/>
    <xf numFmtId="0" fontId="5" fillId="0" borderId="0" xfId="0" quotePrefix="1" applyFont="1" applyAlignment="1">
      <alignment horizontal="left" wrapText="1"/>
    </xf>
    <xf numFmtId="3" fontId="5" fillId="0" borderId="0" xfId="0" quotePrefix="1" applyNumberFormat="1" applyFont="1" applyFill="1" applyAlignment="1">
      <alignment horizontal="left"/>
    </xf>
    <xf numFmtId="166" fontId="5" fillId="0" borderId="1" xfId="0" applyNumberFormat="1" applyFont="1" applyBorder="1"/>
    <xf numFmtId="166" fontId="5" fillId="0" borderId="0" xfId="0" applyNumberFormat="1" applyFont="1" applyBorder="1"/>
    <xf numFmtId="166" fontId="5" fillId="0" borderId="10" xfId="0" applyNumberFormat="1" applyFont="1" applyBorder="1"/>
    <xf numFmtId="164" fontId="5" fillId="0" borderId="0" xfId="0" applyNumberFormat="1" applyFont="1"/>
    <xf numFmtId="0" fontId="6" fillId="0" borderId="0" xfId="0" applyFont="1"/>
    <xf numFmtId="3" fontId="6" fillId="0" borderId="0" xfId="0" applyNumberFormat="1" applyFont="1" applyAlignment="1">
      <alignment horizontal="center"/>
    </xf>
    <xf numFmtId="3" fontId="5" fillId="0" borderId="0" xfId="1" applyNumberFormat="1" applyFont="1"/>
    <xf numFmtId="0" fontId="7" fillId="0" borderId="2" xfId="0" applyFont="1" applyBorder="1"/>
    <xf numFmtId="0" fontId="8" fillId="0" borderId="3" xfId="0" applyFont="1" applyBorder="1" applyAlignment="1">
      <alignment horizontal="center"/>
    </xf>
    <xf numFmtId="3" fontId="8" fillId="0" borderId="3" xfId="0" quotePrefix="1" applyNumberFormat="1" applyFont="1" applyBorder="1" applyAlignment="1">
      <alignment horizontal="center"/>
    </xf>
    <xf numFmtId="3" fontId="8" fillId="0" borderId="3" xfId="1" quotePrefix="1" applyNumberFormat="1" applyFont="1" applyBorder="1" applyAlignment="1">
      <alignment horizontal="center"/>
    </xf>
    <xf numFmtId="3" fontId="8" fillId="0" borderId="4" xfId="1" applyNumberFormat="1" applyFont="1" applyBorder="1" applyAlignment="1">
      <alignment horizontal="center"/>
    </xf>
    <xf numFmtId="0" fontId="5" fillId="0" borderId="5" xfId="0" applyFont="1" applyBorder="1"/>
    <xf numFmtId="166" fontId="5" fillId="0" borderId="0" xfId="1" applyNumberFormat="1" applyFont="1" applyBorder="1"/>
    <xf numFmtId="166" fontId="5" fillId="0" borderId="6" xfId="1" applyNumberFormat="1" applyFont="1" applyBorder="1"/>
    <xf numFmtId="0" fontId="5" fillId="0" borderId="7" xfId="0" applyFont="1" applyBorder="1"/>
    <xf numFmtId="166" fontId="5" fillId="0" borderId="8" xfId="0" applyNumberFormat="1" applyFont="1" applyBorder="1"/>
    <xf numFmtId="166" fontId="5" fillId="0" borderId="8" xfId="1" applyNumberFormat="1" applyFont="1" applyBorder="1"/>
    <xf numFmtId="166" fontId="5" fillId="0" borderId="9" xfId="1" applyNumberFormat="1" applyFont="1" applyBorder="1"/>
    <xf numFmtId="0" fontId="5" fillId="0" borderId="0" xfId="0" applyFont="1" applyAlignment="1">
      <alignment wrapText="1"/>
    </xf>
    <xf numFmtId="3" fontId="5" fillId="0" borderId="10" xfId="0" applyNumberFormat="1" applyFont="1" applyBorder="1"/>
    <xf numFmtId="0" fontId="9" fillId="0" borderId="0" xfId="3"/>
    <xf numFmtId="0" fontId="5" fillId="0" borderId="0" xfId="0" quotePrefix="1" applyFont="1" applyAlignment="1">
      <alignment horizontal="left" wrapText="1"/>
    </xf>
    <xf numFmtId="0" fontId="5" fillId="0" borderId="0" xfId="0" applyFont="1" applyAlignment="1">
      <alignment wrapText="1"/>
    </xf>
    <xf numFmtId="0" fontId="0" fillId="0" borderId="0" xfId="0" quotePrefix="1" applyAlignment="1">
      <alignment horizontal="left" wrapText="1"/>
    </xf>
    <xf numFmtId="0" fontId="2" fillId="0" borderId="0" xfId="0" quotePrefix="1" applyFont="1" applyBorder="1" applyAlignment="1">
      <alignment horizontal="center" wrapText="1"/>
    </xf>
    <xf numFmtId="0" fontId="2" fillId="0" borderId="10" xfId="0" quotePrefix="1" applyFont="1" applyBorder="1" applyAlignment="1">
      <alignment horizontal="center" wrapText="1"/>
    </xf>
    <xf numFmtId="0" fontId="3" fillId="0" borderId="11" xfId="0" applyFont="1" applyBorder="1" applyAlignment="1">
      <alignment horizontal="center"/>
    </xf>
    <xf numFmtId="0" fontId="3" fillId="0" borderId="0" xfId="0" applyFont="1" applyBorder="1" applyAlignment="1">
      <alignment horizontal="center"/>
    </xf>
    <xf numFmtId="0" fontId="0" fillId="0" borderId="0" xfId="0" applyAlignment="1">
      <alignment wrapText="1"/>
    </xf>
  </cellXfs>
  <cellStyles count="4">
    <cellStyle name="Comma" xfId="1" builtinId="3"/>
    <cellStyle name="Hyperlink" xfId="3" builtinId="8"/>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4</xdr:col>
      <xdr:colOff>853440</xdr:colOff>
      <xdr:row>53</xdr:row>
      <xdr:rowOff>68580</xdr:rowOff>
    </xdr:from>
    <xdr:to>
      <xdr:col>5</xdr:col>
      <xdr:colOff>601980</xdr:colOff>
      <xdr:row>53</xdr:row>
      <xdr:rowOff>68580</xdr:rowOff>
    </xdr:to>
    <xdr:cxnSp macro="">
      <xdr:nvCxnSpPr>
        <xdr:cNvPr id="2" name="Straight Connector 1"/>
        <xdr:cNvCxnSpPr/>
      </xdr:nvCxnSpPr>
      <xdr:spPr>
        <a:xfrm>
          <a:off x="6406515" y="9517380"/>
          <a:ext cx="60579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594360</xdr:colOff>
      <xdr:row>53</xdr:row>
      <xdr:rowOff>60960</xdr:rowOff>
    </xdr:from>
    <xdr:to>
      <xdr:col>6</xdr:col>
      <xdr:colOff>0</xdr:colOff>
      <xdr:row>63</xdr:row>
      <xdr:rowOff>99060</xdr:rowOff>
    </xdr:to>
    <xdr:cxnSp macro="">
      <xdr:nvCxnSpPr>
        <xdr:cNvPr id="3" name="Straight Connector 2"/>
        <xdr:cNvCxnSpPr/>
      </xdr:nvCxnSpPr>
      <xdr:spPr>
        <a:xfrm flipH="1">
          <a:off x="7004685" y="9509760"/>
          <a:ext cx="15240" cy="185737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38100</xdr:colOff>
      <xdr:row>60</xdr:row>
      <xdr:rowOff>91440</xdr:rowOff>
    </xdr:from>
    <xdr:to>
      <xdr:col>6</xdr:col>
      <xdr:colOff>0</xdr:colOff>
      <xdr:row>60</xdr:row>
      <xdr:rowOff>99060</xdr:rowOff>
    </xdr:to>
    <xdr:cxnSp macro="">
      <xdr:nvCxnSpPr>
        <xdr:cNvPr id="4" name="Straight Connector 3"/>
        <xdr:cNvCxnSpPr/>
      </xdr:nvCxnSpPr>
      <xdr:spPr>
        <a:xfrm>
          <a:off x="6448425" y="10816590"/>
          <a:ext cx="571500" cy="762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22860</xdr:colOff>
      <xdr:row>63</xdr:row>
      <xdr:rowOff>83820</xdr:rowOff>
    </xdr:from>
    <xdr:to>
      <xdr:col>5</xdr:col>
      <xdr:colOff>579120</xdr:colOff>
      <xdr:row>63</xdr:row>
      <xdr:rowOff>83820</xdr:rowOff>
    </xdr:to>
    <xdr:cxnSp macro="">
      <xdr:nvCxnSpPr>
        <xdr:cNvPr id="5" name="Straight Connector 4"/>
        <xdr:cNvCxnSpPr/>
      </xdr:nvCxnSpPr>
      <xdr:spPr>
        <a:xfrm>
          <a:off x="6433185" y="11351895"/>
          <a:ext cx="556260"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853440</xdr:colOff>
      <xdr:row>54</xdr:row>
      <xdr:rowOff>68580</xdr:rowOff>
    </xdr:from>
    <xdr:to>
      <xdr:col>5</xdr:col>
      <xdr:colOff>601980</xdr:colOff>
      <xdr:row>54</xdr:row>
      <xdr:rowOff>68580</xdr:rowOff>
    </xdr:to>
    <xdr:cxnSp macro="">
      <xdr:nvCxnSpPr>
        <xdr:cNvPr id="6" name="Straight Connector 5"/>
        <xdr:cNvCxnSpPr/>
      </xdr:nvCxnSpPr>
      <xdr:spPr>
        <a:xfrm>
          <a:off x="6568440" y="10003155"/>
          <a:ext cx="60579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853440</xdr:colOff>
      <xdr:row>55</xdr:row>
      <xdr:rowOff>68580</xdr:rowOff>
    </xdr:from>
    <xdr:to>
      <xdr:col>5</xdr:col>
      <xdr:colOff>601980</xdr:colOff>
      <xdr:row>55</xdr:row>
      <xdr:rowOff>68580</xdr:rowOff>
    </xdr:to>
    <xdr:cxnSp macro="">
      <xdr:nvCxnSpPr>
        <xdr:cNvPr id="7" name="Straight Connector 6"/>
        <xdr:cNvCxnSpPr/>
      </xdr:nvCxnSpPr>
      <xdr:spPr>
        <a:xfrm>
          <a:off x="6568440" y="10003155"/>
          <a:ext cx="60579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853440</xdr:colOff>
      <xdr:row>56</xdr:row>
      <xdr:rowOff>68580</xdr:rowOff>
    </xdr:from>
    <xdr:to>
      <xdr:col>5</xdr:col>
      <xdr:colOff>601980</xdr:colOff>
      <xdr:row>56</xdr:row>
      <xdr:rowOff>68580</xdr:rowOff>
    </xdr:to>
    <xdr:cxnSp macro="">
      <xdr:nvCxnSpPr>
        <xdr:cNvPr id="8" name="Straight Connector 7"/>
        <xdr:cNvCxnSpPr/>
      </xdr:nvCxnSpPr>
      <xdr:spPr>
        <a:xfrm>
          <a:off x="6568440" y="10003155"/>
          <a:ext cx="60579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853440</xdr:colOff>
      <xdr:row>55</xdr:row>
      <xdr:rowOff>68580</xdr:rowOff>
    </xdr:from>
    <xdr:to>
      <xdr:col>5</xdr:col>
      <xdr:colOff>601980</xdr:colOff>
      <xdr:row>55</xdr:row>
      <xdr:rowOff>68580</xdr:rowOff>
    </xdr:to>
    <xdr:cxnSp macro="">
      <xdr:nvCxnSpPr>
        <xdr:cNvPr id="2" name="Straight Connector 1"/>
        <xdr:cNvCxnSpPr/>
      </xdr:nvCxnSpPr>
      <xdr:spPr>
        <a:xfrm>
          <a:off x="6406515" y="10574655"/>
          <a:ext cx="60579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594360</xdr:colOff>
      <xdr:row>55</xdr:row>
      <xdr:rowOff>60960</xdr:rowOff>
    </xdr:from>
    <xdr:to>
      <xdr:col>6</xdr:col>
      <xdr:colOff>0</xdr:colOff>
      <xdr:row>65</xdr:row>
      <xdr:rowOff>99060</xdr:rowOff>
    </xdr:to>
    <xdr:cxnSp macro="">
      <xdr:nvCxnSpPr>
        <xdr:cNvPr id="3" name="Straight Connector 2"/>
        <xdr:cNvCxnSpPr/>
      </xdr:nvCxnSpPr>
      <xdr:spPr>
        <a:xfrm flipH="1">
          <a:off x="7004685" y="10567035"/>
          <a:ext cx="15240" cy="19526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38100</xdr:colOff>
      <xdr:row>62</xdr:row>
      <xdr:rowOff>91440</xdr:rowOff>
    </xdr:from>
    <xdr:to>
      <xdr:col>6</xdr:col>
      <xdr:colOff>0</xdr:colOff>
      <xdr:row>62</xdr:row>
      <xdr:rowOff>99060</xdr:rowOff>
    </xdr:to>
    <xdr:cxnSp macro="">
      <xdr:nvCxnSpPr>
        <xdr:cNvPr id="4" name="Straight Connector 3"/>
        <xdr:cNvCxnSpPr/>
      </xdr:nvCxnSpPr>
      <xdr:spPr>
        <a:xfrm>
          <a:off x="6448425" y="11940540"/>
          <a:ext cx="571500" cy="762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22860</xdr:colOff>
      <xdr:row>65</xdr:row>
      <xdr:rowOff>83820</xdr:rowOff>
    </xdr:from>
    <xdr:to>
      <xdr:col>5</xdr:col>
      <xdr:colOff>579120</xdr:colOff>
      <xdr:row>65</xdr:row>
      <xdr:rowOff>83820</xdr:rowOff>
    </xdr:to>
    <xdr:cxnSp macro="">
      <xdr:nvCxnSpPr>
        <xdr:cNvPr id="5" name="Straight Connector 4"/>
        <xdr:cNvCxnSpPr/>
      </xdr:nvCxnSpPr>
      <xdr:spPr>
        <a:xfrm>
          <a:off x="6433185" y="12504420"/>
          <a:ext cx="556260"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92"/>
  <sheetViews>
    <sheetView tabSelected="1" workbookViewId="0">
      <selection activeCell="H74" sqref="H74"/>
    </sheetView>
  </sheetViews>
  <sheetFormatPr defaultRowHeight="15" x14ac:dyDescent="0.25"/>
  <cols>
    <col min="1" max="1" width="43.42578125" customWidth="1"/>
    <col min="2" max="2" width="20.140625" customWidth="1"/>
    <col min="3" max="3" width="23" style="8" customWidth="1"/>
    <col min="4" max="4" width="22.28515625" style="8" customWidth="1"/>
    <col min="5" max="5" width="15.42578125" style="8" bestFit="1" customWidth="1"/>
    <col min="8" max="8" width="12.140625" customWidth="1"/>
    <col min="9" max="9" width="10" bestFit="1" customWidth="1"/>
    <col min="11" max="11" width="10" bestFit="1" customWidth="1"/>
  </cols>
  <sheetData>
    <row r="1" spans="1:11" ht="20.25" x14ac:dyDescent="0.3">
      <c r="A1" s="44" t="s">
        <v>55</v>
      </c>
      <c r="B1" s="44"/>
      <c r="C1" s="45"/>
      <c r="D1" s="45"/>
      <c r="E1" s="45"/>
      <c r="F1" s="44"/>
      <c r="G1" s="44"/>
      <c r="H1" s="44"/>
      <c r="I1" s="44"/>
      <c r="J1" s="44"/>
      <c r="K1" s="44"/>
    </row>
    <row r="2" spans="1:11" ht="20.25" x14ac:dyDescent="0.3">
      <c r="A2" s="44" t="s">
        <v>56</v>
      </c>
      <c r="B2" s="44"/>
      <c r="C2" s="45"/>
      <c r="D2" s="45"/>
      <c r="E2" s="45"/>
      <c r="F2" s="44"/>
      <c r="G2" s="44"/>
      <c r="H2" s="44"/>
      <c r="I2" s="44"/>
      <c r="J2" s="44"/>
      <c r="K2" s="44"/>
    </row>
    <row r="3" spans="1:11" ht="20.25" x14ac:dyDescent="0.3">
      <c r="A3" s="44" t="s">
        <v>101</v>
      </c>
      <c r="B3" s="44"/>
      <c r="C3" s="45"/>
      <c r="D3" s="46"/>
      <c r="E3" s="45"/>
      <c r="F3" s="44"/>
      <c r="G3" s="44"/>
      <c r="H3" s="44"/>
      <c r="I3" s="44"/>
      <c r="J3" s="44"/>
      <c r="K3" s="44"/>
    </row>
    <row r="4" spans="1:11" ht="20.25" x14ac:dyDescent="0.3">
      <c r="A4" s="47" t="s">
        <v>58</v>
      </c>
      <c r="B4" s="44"/>
      <c r="C4" s="45"/>
      <c r="D4" s="45"/>
      <c r="E4" s="45"/>
      <c r="F4" s="44"/>
      <c r="G4" s="44"/>
      <c r="H4" s="44"/>
      <c r="I4" s="44"/>
      <c r="J4" s="44"/>
      <c r="K4" s="44"/>
    </row>
    <row r="5" spans="1:11" ht="20.25" x14ac:dyDescent="0.3">
      <c r="A5" s="44"/>
      <c r="B5" s="44"/>
      <c r="C5" s="45"/>
      <c r="D5" s="74" t="s">
        <v>111</v>
      </c>
      <c r="E5" s="74"/>
      <c r="F5" s="44"/>
      <c r="G5" s="44"/>
      <c r="H5" s="44"/>
      <c r="I5" s="44"/>
      <c r="J5" s="44"/>
      <c r="K5" s="44"/>
    </row>
    <row r="6" spans="1:11" ht="20.25" x14ac:dyDescent="0.3">
      <c r="A6" s="44" t="s">
        <v>0</v>
      </c>
      <c r="B6" s="44"/>
      <c r="C6" s="48">
        <v>6524826</v>
      </c>
      <c r="D6" s="45" t="s">
        <v>104</v>
      </c>
      <c r="E6" s="45"/>
      <c r="F6" s="44"/>
      <c r="G6" s="44"/>
      <c r="H6" s="44"/>
      <c r="I6" s="44"/>
      <c r="J6" s="44"/>
      <c r="K6" s="44"/>
    </row>
    <row r="7" spans="1:11" ht="20.25" x14ac:dyDescent="0.3">
      <c r="A7" s="44" t="s">
        <v>1</v>
      </c>
      <c r="B7" s="44"/>
      <c r="C7" s="48">
        <v>6441871</v>
      </c>
      <c r="D7" s="45" t="s">
        <v>104</v>
      </c>
      <c r="E7" s="45"/>
      <c r="F7" s="44"/>
      <c r="G7" s="44"/>
      <c r="H7" s="44"/>
      <c r="I7" s="44"/>
      <c r="J7" s="44"/>
      <c r="K7" s="44"/>
    </row>
    <row r="8" spans="1:11" ht="20.25" x14ac:dyDescent="0.3">
      <c r="A8" s="44" t="s">
        <v>2</v>
      </c>
      <c r="B8" s="44"/>
      <c r="C8" s="49">
        <v>1.389E-3</v>
      </c>
      <c r="D8" s="45" t="s">
        <v>102</v>
      </c>
      <c r="E8" s="45"/>
      <c r="F8" s="44"/>
      <c r="G8" s="44"/>
      <c r="H8" s="44"/>
      <c r="I8" s="44"/>
      <c r="J8" s="44"/>
      <c r="K8" s="44"/>
    </row>
    <row r="9" spans="1:11" ht="20.25" x14ac:dyDescent="0.3">
      <c r="A9" s="44" t="s">
        <v>3</v>
      </c>
      <c r="B9" s="44"/>
      <c r="C9" s="49">
        <v>1.243E-3</v>
      </c>
      <c r="D9" s="45" t="s">
        <v>103</v>
      </c>
      <c r="E9" s="45"/>
      <c r="F9" s="44"/>
      <c r="G9" s="44"/>
      <c r="H9" s="44"/>
      <c r="I9" s="44"/>
      <c r="J9" s="44"/>
      <c r="K9" s="44"/>
    </row>
    <row r="10" spans="1:11" ht="20.25" x14ac:dyDescent="0.3">
      <c r="A10" s="44" t="s">
        <v>4</v>
      </c>
      <c r="B10" s="44"/>
      <c r="C10" s="50">
        <v>0</v>
      </c>
      <c r="D10" s="45"/>
      <c r="E10" s="45"/>
      <c r="F10" s="44"/>
      <c r="G10" s="44"/>
      <c r="H10" s="44"/>
      <c r="I10" s="44"/>
      <c r="J10" s="44"/>
      <c r="K10" s="44"/>
    </row>
    <row r="11" spans="1:11" ht="20.25" x14ac:dyDescent="0.3">
      <c r="A11" s="44" t="s">
        <v>5</v>
      </c>
      <c r="B11" s="44"/>
      <c r="C11" s="50">
        <v>0</v>
      </c>
      <c r="D11" s="45"/>
      <c r="E11" s="45"/>
      <c r="F11" s="44"/>
      <c r="G11" s="44"/>
      <c r="H11" s="44"/>
      <c r="I11" s="44"/>
      <c r="J11" s="44"/>
      <c r="K11" s="44"/>
    </row>
    <row r="12" spans="1:11" ht="20.25" x14ac:dyDescent="0.3">
      <c r="A12" s="44" t="s">
        <v>6</v>
      </c>
      <c r="B12" s="44"/>
      <c r="C12" s="51">
        <v>263600</v>
      </c>
      <c r="D12" s="45" t="s">
        <v>110</v>
      </c>
      <c r="E12" s="45"/>
      <c r="F12" s="44"/>
      <c r="G12" s="44"/>
      <c r="H12" s="44"/>
      <c r="I12" s="44"/>
      <c r="J12" s="44"/>
      <c r="K12" s="44"/>
    </row>
    <row r="13" spans="1:11" ht="20.25" x14ac:dyDescent="0.3">
      <c r="A13" s="44" t="s">
        <v>7</v>
      </c>
      <c r="B13" s="44"/>
      <c r="C13" s="51">
        <v>275080</v>
      </c>
      <c r="D13" s="45" t="s">
        <v>108</v>
      </c>
      <c r="E13" s="45"/>
      <c r="F13" s="44"/>
      <c r="G13" s="44"/>
      <c r="H13" s="44"/>
      <c r="I13" s="44"/>
      <c r="J13" s="44"/>
      <c r="K13" s="44"/>
    </row>
    <row r="14" spans="1:11" ht="20.25" x14ac:dyDescent="0.3">
      <c r="A14" s="44" t="s">
        <v>8</v>
      </c>
      <c r="B14" s="44"/>
      <c r="C14" s="51">
        <v>289088</v>
      </c>
      <c r="D14" s="45"/>
      <c r="E14" s="45"/>
      <c r="F14" s="44"/>
      <c r="G14" s="44"/>
      <c r="H14" s="44"/>
      <c r="I14" s="44"/>
      <c r="J14" s="44"/>
      <c r="K14" s="44"/>
    </row>
    <row r="15" spans="1:11" ht="20.25" x14ac:dyDescent="0.3">
      <c r="A15" s="44" t="s">
        <v>38</v>
      </c>
      <c r="B15" s="44"/>
      <c r="C15" s="48">
        <v>858686</v>
      </c>
      <c r="D15" s="45" t="s">
        <v>109</v>
      </c>
      <c r="E15" s="45"/>
      <c r="F15" s="44"/>
      <c r="G15" s="44"/>
      <c r="H15" s="44"/>
      <c r="I15" s="44"/>
      <c r="J15" s="44"/>
      <c r="K15" s="44"/>
    </row>
    <row r="16" spans="1:11" ht="20.25" x14ac:dyDescent="0.3">
      <c r="A16" s="44"/>
      <c r="B16" s="44"/>
      <c r="C16" s="48"/>
      <c r="D16" s="45"/>
      <c r="E16" s="45"/>
      <c r="F16" s="44"/>
      <c r="G16" s="44"/>
      <c r="H16" s="44"/>
      <c r="I16" s="44"/>
      <c r="J16" s="44"/>
      <c r="K16" s="44"/>
    </row>
    <row r="17" spans="1:12" ht="20.25" x14ac:dyDescent="0.3">
      <c r="A17" s="52" t="s">
        <v>94</v>
      </c>
      <c r="B17" s="44"/>
      <c r="C17" s="50"/>
      <c r="D17" s="45"/>
      <c r="E17" s="45"/>
      <c r="F17" s="44"/>
      <c r="G17" s="44"/>
      <c r="H17" s="44"/>
      <c r="I17" s="44"/>
      <c r="J17" s="44"/>
      <c r="K17" s="44"/>
    </row>
    <row r="18" spans="1:12" ht="20.25" x14ac:dyDescent="0.3">
      <c r="A18" s="44" t="s">
        <v>10</v>
      </c>
      <c r="B18" s="47" t="s">
        <v>60</v>
      </c>
      <c r="C18" s="48">
        <v>433040</v>
      </c>
      <c r="D18" s="53" t="s">
        <v>105</v>
      </c>
      <c r="E18" s="45"/>
      <c r="F18" s="44"/>
      <c r="G18" s="44"/>
      <c r="H18" s="44"/>
      <c r="I18" s="44"/>
      <c r="J18" s="44"/>
      <c r="K18" s="44"/>
    </row>
    <row r="19" spans="1:12" ht="20.25" x14ac:dyDescent="0.3">
      <c r="A19" s="44" t="s">
        <v>11</v>
      </c>
      <c r="B19" s="44" t="s">
        <v>14</v>
      </c>
      <c r="C19" s="48">
        <v>762278</v>
      </c>
      <c r="D19" s="53" t="s">
        <v>106</v>
      </c>
      <c r="E19" s="45"/>
      <c r="F19" s="44"/>
      <c r="G19" s="44"/>
      <c r="H19" s="44"/>
      <c r="I19" s="44"/>
      <c r="J19" s="44"/>
      <c r="K19" s="44"/>
    </row>
    <row r="20" spans="1:12" ht="20.25" x14ac:dyDescent="0.3">
      <c r="A20" s="44"/>
      <c r="B20" s="44"/>
      <c r="C20" s="48"/>
      <c r="D20" s="53"/>
      <c r="E20" s="45"/>
      <c r="F20" s="44"/>
      <c r="G20" s="44"/>
      <c r="H20" s="44"/>
      <c r="I20" s="44"/>
      <c r="J20" s="44"/>
      <c r="K20" s="44"/>
    </row>
    <row r="21" spans="1:12" ht="20.25" x14ac:dyDescent="0.3">
      <c r="A21" s="44" t="s">
        <v>12</v>
      </c>
      <c r="B21" s="44"/>
      <c r="C21" s="50"/>
      <c r="D21" s="45"/>
      <c r="E21" s="45"/>
      <c r="F21" s="44"/>
      <c r="G21" s="44"/>
      <c r="H21" s="44"/>
      <c r="I21" s="44"/>
      <c r="J21" s="44"/>
      <c r="K21" s="44"/>
    </row>
    <row r="22" spans="1:12" ht="20.25" x14ac:dyDescent="0.3">
      <c r="A22" s="47" t="s">
        <v>71</v>
      </c>
      <c r="B22" s="44"/>
      <c r="C22" s="50">
        <f>C6</f>
        <v>6524826</v>
      </c>
      <c r="D22" s="45"/>
      <c r="E22" s="45"/>
      <c r="F22" s="44"/>
      <c r="G22" s="44"/>
      <c r="H22" s="44"/>
      <c r="I22" s="44"/>
      <c r="J22" s="44"/>
      <c r="K22" s="44"/>
    </row>
    <row r="23" spans="1:12" ht="20.25" x14ac:dyDescent="0.3">
      <c r="A23" s="47" t="s">
        <v>72</v>
      </c>
      <c r="B23" s="44"/>
      <c r="C23" s="48">
        <f>ROUND(C6/C8*C9,0)</f>
        <v>5838991</v>
      </c>
      <c r="D23" s="45"/>
      <c r="E23" s="45"/>
      <c r="F23" s="44"/>
      <c r="G23" s="44"/>
      <c r="H23" s="44"/>
      <c r="I23" s="44"/>
      <c r="J23" s="44"/>
      <c r="K23" s="44"/>
    </row>
    <row r="24" spans="1:12" ht="21" thickBot="1" x14ac:dyDescent="0.35">
      <c r="A24" s="44" t="s">
        <v>13</v>
      </c>
      <c r="B24" s="47" t="s">
        <v>60</v>
      </c>
      <c r="C24" s="54">
        <f>C23-C22</f>
        <v>-685835</v>
      </c>
      <c r="D24" s="53" t="s">
        <v>107</v>
      </c>
      <c r="E24" s="45"/>
      <c r="F24" s="44"/>
      <c r="G24" s="44"/>
      <c r="H24" s="44"/>
      <c r="I24" s="44"/>
      <c r="J24" s="44"/>
      <c r="K24" s="44"/>
    </row>
    <row r="25" spans="1:12" ht="21" thickTop="1" x14ac:dyDescent="0.3">
      <c r="A25" s="44"/>
      <c r="B25" s="44"/>
      <c r="C25" s="44"/>
      <c r="D25" s="44"/>
      <c r="E25" s="44"/>
      <c r="F25" s="44"/>
      <c r="G25" s="44"/>
      <c r="H25" s="44"/>
      <c r="I25" s="44"/>
      <c r="J25" s="44"/>
      <c r="K25" s="44"/>
    </row>
    <row r="26" spans="1:12" ht="20.25" x14ac:dyDescent="0.3">
      <c r="A26" s="47" t="s">
        <v>92</v>
      </c>
      <c r="B26" s="44"/>
      <c r="C26" s="55"/>
      <c r="D26" s="45"/>
      <c r="E26" s="45"/>
      <c r="F26" s="44"/>
      <c r="G26" s="44"/>
      <c r="H26" s="44"/>
      <c r="I26" s="44"/>
      <c r="J26" s="44"/>
      <c r="K26" s="44"/>
    </row>
    <row r="27" spans="1:12" ht="20.25" x14ac:dyDescent="0.3">
      <c r="A27" s="47" t="s">
        <v>93</v>
      </c>
      <c r="B27" s="44"/>
      <c r="C27" s="55">
        <f>C12+C13</f>
        <v>538680</v>
      </c>
      <c r="D27" s="45" t="s">
        <v>87</v>
      </c>
      <c r="E27" s="45"/>
      <c r="F27" s="44"/>
      <c r="G27" s="44"/>
      <c r="H27" s="44"/>
      <c r="I27" s="44"/>
      <c r="J27" s="44"/>
      <c r="K27" s="44"/>
    </row>
    <row r="28" spans="1:12" ht="20.25" x14ac:dyDescent="0.3">
      <c r="A28" s="47" t="s">
        <v>70</v>
      </c>
      <c r="B28" s="44"/>
      <c r="C28" s="56">
        <v>540847</v>
      </c>
      <c r="D28" s="45"/>
      <c r="E28" s="45"/>
      <c r="F28" s="44"/>
      <c r="G28" s="44"/>
      <c r="H28" s="44"/>
      <c r="I28" s="44"/>
      <c r="J28" s="44"/>
      <c r="K28" s="44"/>
    </row>
    <row r="29" spans="1:12" ht="20.25" x14ac:dyDescent="0.3">
      <c r="A29" s="44"/>
      <c r="B29" s="44"/>
      <c r="C29" s="50">
        <f>+C27-C28</f>
        <v>-2167</v>
      </c>
      <c r="D29" s="45"/>
      <c r="E29" s="45"/>
      <c r="F29" s="44"/>
      <c r="G29" s="44"/>
      <c r="H29" s="44"/>
      <c r="I29" s="57"/>
      <c r="J29" s="44"/>
      <c r="K29" s="57"/>
      <c r="L29" s="1"/>
    </row>
    <row r="30" spans="1:12" ht="20.25" x14ac:dyDescent="0.3">
      <c r="A30" s="44"/>
      <c r="B30" s="44"/>
      <c r="C30" s="45"/>
      <c r="D30" s="45"/>
      <c r="E30" s="45"/>
      <c r="F30" s="44"/>
      <c r="G30" s="44"/>
      <c r="H30" s="44"/>
      <c r="I30" s="44"/>
      <c r="J30" s="44"/>
      <c r="K30" s="44"/>
      <c r="L30" s="1"/>
    </row>
    <row r="31" spans="1:12" ht="20.25" x14ac:dyDescent="0.3">
      <c r="A31" s="58" t="s">
        <v>17</v>
      </c>
      <c r="B31" s="44"/>
      <c r="C31" s="45"/>
      <c r="D31" s="59" t="s">
        <v>20</v>
      </c>
      <c r="E31" s="59" t="s">
        <v>21</v>
      </c>
      <c r="F31" s="44"/>
      <c r="G31" s="44"/>
      <c r="H31" s="44"/>
      <c r="I31" s="44"/>
      <c r="J31" s="44"/>
      <c r="K31" s="44"/>
    </row>
    <row r="32" spans="1:12" ht="20.25" x14ac:dyDescent="0.3">
      <c r="A32" s="44" t="s">
        <v>24</v>
      </c>
      <c r="B32" s="44" t="s">
        <v>18</v>
      </c>
      <c r="C32" s="45" t="s">
        <v>19</v>
      </c>
      <c r="D32" s="48">
        <f>C6</f>
        <v>6524826</v>
      </c>
      <c r="E32" s="48"/>
      <c r="F32" s="44"/>
      <c r="G32" s="44"/>
      <c r="H32" s="44"/>
      <c r="I32" s="44"/>
      <c r="J32" s="44"/>
      <c r="K32" s="44"/>
    </row>
    <row r="33" spans="1:11" ht="20.25" x14ac:dyDescent="0.3">
      <c r="A33" s="44" t="s">
        <v>25</v>
      </c>
      <c r="B33" s="44" t="s">
        <v>22</v>
      </c>
      <c r="C33" s="45" t="s">
        <v>23</v>
      </c>
      <c r="D33" s="48"/>
      <c r="E33" s="48">
        <f>D32</f>
        <v>6524826</v>
      </c>
      <c r="F33" s="44"/>
      <c r="G33" s="44"/>
      <c r="H33" s="44"/>
      <c r="I33" s="44"/>
      <c r="J33" s="44"/>
      <c r="K33" s="44"/>
    </row>
    <row r="34" spans="1:11" ht="20.25" x14ac:dyDescent="0.3">
      <c r="A34" s="44"/>
      <c r="B34" s="44"/>
      <c r="C34" s="45"/>
      <c r="D34" s="48"/>
      <c r="E34" s="48"/>
      <c r="F34" s="44"/>
      <c r="G34" s="44"/>
      <c r="H34" s="44"/>
      <c r="I34" s="44"/>
      <c r="J34" s="44"/>
      <c r="K34" s="44"/>
    </row>
    <row r="35" spans="1:11" ht="20.25" x14ac:dyDescent="0.3">
      <c r="A35" s="44" t="s">
        <v>26</v>
      </c>
      <c r="B35" s="44" t="s">
        <v>18</v>
      </c>
      <c r="C35" s="45" t="s">
        <v>28</v>
      </c>
      <c r="D35" s="48">
        <f>C12</f>
        <v>263600</v>
      </c>
      <c r="E35" s="48"/>
      <c r="F35" s="44"/>
      <c r="G35" s="44"/>
      <c r="H35" s="44"/>
      <c r="I35" s="44"/>
      <c r="J35" s="44"/>
      <c r="K35" s="44"/>
    </row>
    <row r="36" spans="1:11" ht="20.25" x14ac:dyDescent="0.3">
      <c r="A36" s="44" t="s">
        <v>27</v>
      </c>
      <c r="B36" s="44" t="s">
        <v>22</v>
      </c>
      <c r="C36" s="45" t="s">
        <v>19</v>
      </c>
      <c r="D36" s="48"/>
      <c r="E36" s="48">
        <f>D35</f>
        <v>263600</v>
      </c>
      <c r="F36" s="44"/>
      <c r="G36" s="44"/>
      <c r="H36" s="44"/>
      <c r="I36" s="44"/>
      <c r="J36" s="44"/>
      <c r="K36" s="44"/>
    </row>
    <row r="37" spans="1:11" ht="20.25" x14ac:dyDescent="0.3">
      <c r="A37" s="44"/>
      <c r="B37" s="44"/>
      <c r="C37" s="45"/>
      <c r="D37" s="48"/>
      <c r="E37" s="48"/>
      <c r="F37" s="44"/>
      <c r="G37" s="44"/>
      <c r="H37" s="44"/>
      <c r="I37" s="44"/>
      <c r="J37" s="44"/>
      <c r="K37" s="44"/>
    </row>
    <row r="38" spans="1:11" ht="20.25" x14ac:dyDescent="0.3">
      <c r="A38" s="44" t="s">
        <v>29</v>
      </c>
      <c r="B38" s="44" t="s">
        <v>18</v>
      </c>
      <c r="C38" s="45" t="s">
        <v>23</v>
      </c>
      <c r="D38" s="48">
        <f>C12+C13</f>
        <v>538680</v>
      </c>
      <c r="E38" s="48"/>
      <c r="F38" s="44"/>
      <c r="G38" s="44"/>
      <c r="H38" s="44"/>
      <c r="I38" s="44"/>
      <c r="J38" s="44"/>
      <c r="K38" s="44"/>
    </row>
    <row r="39" spans="1:11" ht="20.25" x14ac:dyDescent="0.3">
      <c r="A39" s="44"/>
      <c r="B39" s="44" t="s">
        <v>22</v>
      </c>
      <c r="C39" s="45" t="s">
        <v>28</v>
      </c>
      <c r="D39" s="48"/>
      <c r="E39" s="48">
        <f>D35</f>
        <v>263600</v>
      </c>
      <c r="F39" s="44"/>
      <c r="G39" s="44"/>
      <c r="H39" s="44"/>
      <c r="I39" s="44"/>
      <c r="J39" s="44"/>
      <c r="K39" s="44"/>
    </row>
    <row r="40" spans="1:11" ht="20.25" x14ac:dyDescent="0.3">
      <c r="A40" s="44"/>
      <c r="B40" s="44" t="s">
        <v>22</v>
      </c>
      <c r="C40" s="45" t="s">
        <v>30</v>
      </c>
      <c r="D40" s="48"/>
      <c r="E40" s="48">
        <f>C13</f>
        <v>275080</v>
      </c>
      <c r="F40" s="44"/>
      <c r="G40" s="44"/>
      <c r="H40" s="44"/>
      <c r="I40" s="44"/>
      <c r="J40" s="44"/>
      <c r="K40" s="44"/>
    </row>
    <row r="41" spans="1:11" ht="20.25" x14ac:dyDescent="0.3">
      <c r="A41" s="47" t="s">
        <v>61</v>
      </c>
      <c r="B41" s="44"/>
      <c r="C41" s="45"/>
      <c r="D41" s="48"/>
      <c r="E41" s="48"/>
      <c r="F41" s="44"/>
      <c r="G41" s="44"/>
      <c r="H41" s="44"/>
      <c r="I41" s="44"/>
      <c r="J41" s="44"/>
      <c r="K41" s="44"/>
    </row>
    <row r="42" spans="1:11" ht="20.25" x14ac:dyDescent="0.3">
      <c r="A42" s="44" t="s">
        <v>36</v>
      </c>
      <c r="B42" s="44" t="s">
        <v>18</v>
      </c>
      <c r="C42" s="45" t="s">
        <v>28</v>
      </c>
      <c r="D42" s="48">
        <v>609822</v>
      </c>
      <c r="E42" s="48"/>
      <c r="F42" s="44"/>
      <c r="G42" s="44"/>
      <c r="H42" s="44"/>
      <c r="I42" s="44"/>
      <c r="J42" s="44"/>
      <c r="K42" s="44"/>
    </row>
    <row r="43" spans="1:11" ht="20.25" x14ac:dyDescent="0.3">
      <c r="A43" s="44"/>
      <c r="B43" s="44" t="s">
        <v>34</v>
      </c>
      <c r="C43" s="45" t="s">
        <v>35</v>
      </c>
      <c r="D43" s="48">
        <v>152456</v>
      </c>
      <c r="E43" s="48"/>
      <c r="F43" s="44"/>
      <c r="G43" s="44"/>
      <c r="H43" s="44"/>
      <c r="I43" s="44"/>
      <c r="J43" s="44"/>
      <c r="K43" s="44"/>
    </row>
    <row r="44" spans="1:11" ht="20.25" x14ac:dyDescent="0.3">
      <c r="A44" s="44"/>
      <c r="B44" s="44" t="s">
        <v>22</v>
      </c>
      <c r="C44" s="45" t="s">
        <v>23</v>
      </c>
      <c r="D44" s="48"/>
      <c r="E44" s="48">
        <v>762278</v>
      </c>
      <c r="F44" s="44"/>
      <c r="G44" s="44"/>
      <c r="H44" s="44"/>
      <c r="I44" s="44"/>
      <c r="J44" s="44"/>
      <c r="K44" s="44"/>
    </row>
    <row r="45" spans="1:11" ht="20.25" x14ac:dyDescent="0.3">
      <c r="A45" s="44"/>
      <c r="B45" s="44"/>
      <c r="C45" s="45"/>
      <c r="D45" s="48"/>
      <c r="E45" s="48"/>
      <c r="F45" s="44"/>
      <c r="G45" s="44"/>
      <c r="H45" s="44"/>
      <c r="I45" s="44"/>
      <c r="J45" s="44"/>
      <c r="K45" s="44"/>
    </row>
    <row r="46" spans="1:11" ht="20.25" x14ac:dyDescent="0.3">
      <c r="A46" s="44" t="s">
        <v>37</v>
      </c>
      <c r="B46" s="44" t="s">
        <v>18</v>
      </c>
      <c r="C46" s="45" t="s">
        <v>23</v>
      </c>
      <c r="D46" s="48">
        <v>433040</v>
      </c>
      <c r="E46" s="48"/>
      <c r="F46" s="44"/>
      <c r="G46" s="44"/>
      <c r="H46" s="44"/>
      <c r="I46" s="44"/>
      <c r="J46" s="44"/>
      <c r="K46" s="44"/>
    </row>
    <row r="47" spans="1:11" ht="20.25" x14ac:dyDescent="0.3">
      <c r="A47" s="44"/>
      <c r="B47" s="44" t="s">
        <v>22</v>
      </c>
      <c r="C47" s="45" t="s">
        <v>35</v>
      </c>
      <c r="D47" s="48"/>
      <c r="E47" s="48">
        <v>108260</v>
      </c>
      <c r="F47" s="44"/>
      <c r="G47" s="44"/>
      <c r="H47" s="44"/>
      <c r="I47" s="44"/>
      <c r="J47" s="44"/>
      <c r="K47" s="44"/>
    </row>
    <row r="48" spans="1:11" ht="20.25" x14ac:dyDescent="0.3">
      <c r="A48" s="44"/>
      <c r="B48" s="44" t="s">
        <v>22</v>
      </c>
      <c r="C48" s="45" t="s">
        <v>41</v>
      </c>
      <c r="D48" s="48"/>
      <c r="E48" s="48">
        <v>324780</v>
      </c>
      <c r="F48" s="44"/>
      <c r="G48" s="44"/>
      <c r="H48" s="44"/>
      <c r="I48" s="44"/>
      <c r="J48" s="44"/>
      <c r="K48" s="44"/>
    </row>
    <row r="49" spans="1:11" ht="20.25" x14ac:dyDescent="0.3">
      <c r="A49" s="44"/>
      <c r="B49" s="44"/>
      <c r="C49" s="45"/>
      <c r="D49" s="48"/>
      <c r="E49" s="48"/>
      <c r="F49" s="44"/>
      <c r="G49" s="44"/>
      <c r="H49" s="44"/>
      <c r="I49" s="44"/>
      <c r="J49" s="44"/>
      <c r="K49" s="44"/>
    </row>
    <row r="50" spans="1:11" ht="20.25" x14ac:dyDescent="0.3">
      <c r="A50" s="44" t="s">
        <v>42</v>
      </c>
      <c r="B50" s="44" t="s">
        <v>18</v>
      </c>
      <c r="C50" s="45" t="s">
        <v>35</v>
      </c>
      <c r="D50" s="48">
        <f>+C15-D43+E47</f>
        <v>814490</v>
      </c>
      <c r="E50" s="48"/>
      <c r="F50" s="44"/>
      <c r="G50" s="44"/>
      <c r="H50" s="44"/>
      <c r="I50" s="44"/>
      <c r="J50" s="44"/>
      <c r="K50" s="44"/>
    </row>
    <row r="51" spans="1:11" ht="20.25" x14ac:dyDescent="0.3">
      <c r="A51" s="44"/>
      <c r="B51" s="44" t="s">
        <v>22</v>
      </c>
      <c r="C51" s="45" t="s">
        <v>23</v>
      </c>
      <c r="D51" s="48"/>
      <c r="E51" s="48">
        <f>+D50</f>
        <v>814490</v>
      </c>
      <c r="F51" s="44"/>
      <c r="G51" s="44"/>
      <c r="H51" s="44"/>
      <c r="I51" s="44"/>
      <c r="J51" s="44"/>
      <c r="K51" s="44"/>
    </row>
    <row r="52" spans="1:11" ht="21" thickBot="1" x14ac:dyDescent="0.35">
      <c r="A52" s="44"/>
      <c r="B52" s="44"/>
      <c r="C52" s="45"/>
      <c r="D52" s="60"/>
      <c r="E52" s="60"/>
      <c r="F52" s="44"/>
      <c r="G52" s="44"/>
      <c r="H52" s="44"/>
      <c r="I52" s="44"/>
      <c r="J52" s="44"/>
      <c r="K52" s="44"/>
    </row>
    <row r="53" spans="1:11" ht="20.25" x14ac:dyDescent="0.3">
      <c r="A53" s="61" t="s">
        <v>44</v>
      </c>
      <c r="B53" s="62" t="s">
        <v>51</v>
      </c>
      <c r="C53" s="63" t="s">
        <v>49</v>
      </c>
      <c r="D53" s="64" t="s">
        <v>95</v>
      </c>
      <c r="E53" s="65" t="s">
        <v>50</v>
      </c>
      <c r="F53" s="44"/>
      <c r="G53" s="44"/>
      <c r="H53" s="44"/>
      <c r="I53" s="44"/>
      <c r="J53" s="44"/>
      <c r="K53" s="44"/>
    </row>
    <row r="54" spans="1:11" ht="20.25" x14ac:dyDescent="0.3">
      <c r="A54" s="66" t="s">
        <v>16</v>
      </c>
      <c r="B54" s="55">
        <f>E33-D38+E44-D46+E51</f>
        <v>7129874</v>
      </c>
      <c r="C54" s="67">
        <v>5182519000</v>
      </c>
      <c r="D54" s="67">
        <f>+C54*$C$9</f>
        <v>6441871.1169999996</v>
      </c>
      <c r="E54" s="68">
        <f>+D54-B54</f>
        <v>-688002.88300000038</v>
      </c>
      <c r="F54" s="44"/>
      <c r="G54" s="44"/>
      <c r="H54" s="44"/>
      <c r="I54" s="44"/>
      <c r="J54" s="44"/>
      <c r="K54" s="44"/>
    </row>
    <row r="55" spans="1:11" ht="20.25" x14ac:dyDescent="0.3">
      <c r="A55" s="66" t="s">
        <v>46</v>
      </c>
      <c r="B55" s="55">
        <f>+D35-E39+D42</f>
        <v>609822</v>
      </c>
      <c r="C55" s="67">
        <v>490605000</v>
      </c>
      <c r="D55" s="67">
        <f>+C55*$C$9</f>
        <v>609822.01500000001</v>
      </c>
      <c r="E55" s="68">
        <f>+D55-B55</f>
        <v>1.5000000013969839E-2</v>
      </c>
      <c r="F55" s="44"/>
      <c r="G55" s="44"/>
      <c r="H55" s="44"/>
      <c r="I55" s="44"/>
      <c r="J55" s="44"/>
      <c r="K55" s="44"/>
    </row>
    <row r="56" spans="1:11" ht="20.25" x14ac:dyDescent="0.3">
      <c r="A56" s="66" t="s">
        <v>47</v>
      </c>
      <c r="B56" s="55">
        <f>+E48</f>
        <v>324780</v>
      </c>
      <c r="C56" s="67">
        <v>261287000</v>
      </c>
      <c r="D56" s="67">
        <f>+C56*$C$9</f>
        <v>324779.74099999998</v>
      </c>
      <c r="E56" s="68">
        <f>+D56-B56</f>
        <v>-0.25900000002002344</v>
      </c>
      <c r="F56" s="44"/>
      <c r="G56" s="44"/>
      <c r="H56" s="44"/>
      <c r="I56" s="44"/>
      <c r="J56" s="44"/>
      <c r="K56" s="44"/>
    </row>
    <row r="57" spans="1:11" ht="21" thickBot="1" x14ac:dyDescent="0.35">
      <c r="A57" s="69" t="s">
        <v>48</v>
      </c>
      <c r="B57" s="70">
        <f>+D43-E47+D50</f>
        <v>858686</v>
      </c>
      <c r="C57" s="71">
        <v>690817000</v>
      </c>
      <c r="D57" s="71">
        <f>+C57*$C$9</f>
        <v>858685.53099999996</v>
      </c>
      <c r="E57" s="72">
        <f>+D57-B57</f>
        <v>-0.46900000004097819</v>
      </c>
      <c r="F57" s="44"/>
      <c r="G57" s="44"/>
      <c r="H57" s="44"/>
      <c r="I57" s="44"/>
      <c r="J57" s="44"/>
      <c r="K57" s="44"/>
    </row>
    <row r="58" spans="1:11" ht="20.25" x14ac:dyDescent="0.3">
      <c r="A58" s="44"/>
      <c r="B58" s="44"/>
      <c r="C58" s="45"/>
      <c r="D58" s="60"/>
      <c r="E58" s="60"/>
      <c r="F58" s="44"/>
      <c r="G58" s="44" t="s">
        <v>52</v>
      </c>
      <c r="H58" s="44"/>
      <c r="I58" s="44"/>
      <c r="J58" s="44"/>
      <c r="K58" s="44"/>
    </row>
    <row r="59" spans="1:11" ht="20.25" x14ac:dyDescent="0.3">
      <c r="A59" s="44" t="s">
        <v>43</v>
      </c>
      <c r="B59" s="44" t="s">
        <v>18</v>
      </c>
      <c r="C59" s="45" t="s">
        <v>23</v>
      </c>
      <c r="D59" s="48">
        <v>685835</v>
      </c>
      <c r="E59" s="48"/>
      <c r="F59" s="44"/>
      <c r="G59" s="44" t="s">
        <v>53</v>
      </c>
      <c r="H59" s="44"/>
      <c r="I59" s="44"/>
      <c r="J59" s="44"/>
      <c r="K59" s="44"/>
    </row>
    <row r="60" spans="1:11" ht="20.25" x14ac:dyDescent="0.3">
      <c r="A60" s="44"/>
      <c r="B60" s="44" t="s">
        <v>22</v>
      </c>
      <c r="C60" s="45" t="s">
        <v>66</v>
      </c>
      <c r="D60" s="48"/>
      <c r="E60" s="48">
        <v>514376</v>
      </c>
      <c r="F60" s="44"/>
      <c r="G60" s="44" t="s">
        <v>54</v>
      </c>
      <c r="H60" s="44"/>
      <c r="I60" s="44"/>
      <c r="J60" s="44"/>
      <c r="K60" s="44"/>
    </row>
    <row r="61" spans="1:11" ht="20.25" x14ac:dyDescent="0.3">
      <c r="A61" s="44"/>
      <c r="B61" s="44" t="s">
        <v>22</v>
      </c>
      <c r="C61" s="45" t="s">
        <v>65</v>
      </c>
      <c r="D61" s="45"/>
      <c r="E61" s="48">
        <v>171459</v>
      </c>
      <c r="F61" s="44"/>
      <c r="G61" s="44"/>
      <c r="H61" s="44"/>
      <c r="I61" s="44"/>
      <c r="J61" s="44"/>
      <c r="K61" s="44"/>
    </row>
    <row r="62" spans="1:11" ht="20.25" x14ac:dyDescent="0.3">
      <c r="A62" s="44"/>
      <c r="B62" s="44"/>
      <c r="C62" s="45"/>
      <c r="D62" s="48"/>
      <c r="E62" s="48"/>
      <c r="F62" s="44"/>
      <c r="G62" s="44"/>
      <c r="H62" s="44"/>
      <c r="I62" s="44"/>
      <c r="J62" s="44"/>
      <c r="K62" s="44"/>
    </row>
    <row r="63" spans="1:11" ht="20.25" x14ac:dyDescent="0.3">
      <c r="A63" s="76" t="s">
        <v>64</v>
      </c>
      <c r="B63" s="44" t="s">
        <v>18</v>
      </c>
      <c r="C63" s="45" t="s">
        <v>23</v>
      </c>
      <c r="D63" s="48">
        <f>-C29</f>
        <v>2167</v>
      </c>
      <c r="E63" s="48"/>
      <c r="F63" s="44"/>
      <c r="G63" s="44"/>
      <c r="H63" s="44"/>
      <c r="I63" s="44"/>
      <c r="J63" s="44"/>
      <c r="K63" s="44"/>
    </row>
    <row r="64" spans="1:11" ht="20.25" x14ac:dyDescent="0.3">
      <c r="A64" s="76"/>
      <c r="B64" s="44" t="s">
        <v>22</v>
      </c>
      <c r="C64" s="45" t="s">
        <v>65</v>
      </c>
      <c r="D64" s="48"/>
      <c r="E64" s="48">
        <f>D63</f>
        <v>2167</v>
      </c>
      <c r="F64" s="44"/>
      <c r="G64" s="44"/>
      <c r="H64" s="44"/>
      <c r="I64" s="44"/>
      <c r="J64" s="44"/>
      <c r="K64" s="44"/>
    </row>
    <row r="65" spans="1:11" ht="20.25" x14ac:dyDescent="0.3">
      <c r="A65" s="44"/>
      <c r="B65" s="44"/>
      <c r="C65" s="45"/>
      <c r="D65" s="48"/>
      <c r="E65" s="48"/>
      <c r="F65" s="44"/>
      <c r="G65" s="44"/>
      <c r="H65" s="44"/>
      <c r="I65" s="44"/>
      <c r="J65" s="44"/>
      <c r="K65" s="44"/>
    </row>
    <row r="66" spans="1:11" ht="20.25" x14ac:dyDescent="0.3">
      <c r="A66" s="44"/>
      <c r="B66" s="44"/>
      <c r="C66" s="45"/>
      <c r="D66" s="48"/>
      <c r="E66" s="48"/>
      <c r="F66" s="44"/>
      <c r="G66" s="44"/>
      <c r="H66" s="44"/>
      <c r="I66" s="44"/>
      <c r="J66" s="44"/>
      <c r="K66" s="44"/>
    </row>
    <row r="67" spans="1:11" ht="20.25" x14ac:dyDescent="0.3">
      <c r="A67" s="76" t="s">
        <v>62</v>
      </c>
      <c r="B67" s="44" t="s">
        <v>18</v>
      </c>
      <c r="C67" s="45" t="s">
        <v>28</v>
      </c>
      <c r="D67" s="48">
        <f>C14</f>
        <v>289088</v>
      </c>
      <c r="E67" s="48"/>
      <c r="F67" s="44"/>
      <c r="G67" s="44"/>
      <c r="H67" s="44"/>
      <c r="I67" s="44"/>
      <c r="J67" s="44"/>
      <c r="K67" s="44"/>
    </row>
    <row r="68" spans="1:11" ht="20.25" x14ac:dyDescent="0.3">
      <c r="A68" s="76"/>
      <c r="B68" s="44" t="s">
        <v>22</v>
      </c>
      <c r="C68" s="45" t="s">
        <v>30</v>
      </c>
      <c r="D68" s="48"/>
      <c r="E68" s="48">
        <f>D67</f>
        <v>289088</v>
      </c>
      <c r="F68" s="44"/>
      <c r="G68" s="44"/>
      <c r="H68" s="44"/>
      <c r="I68" s="44"/>
      <c r="J68" s="44"/>
      <c r="K68" s="44"/>
    </row>
    <row r="69" spans="1:11" ht="20.25" x14ac:dyDescent="0.3">
      <c r="A69" s="44"/>
      <c r="B69" s="44"/>
      <c r="C69" s="45"/>
      <c r="D69" s="60"/>
      <c r="E69" s="60"/>
      <c r="F69" s="44"/>
      <c r="G69" s="44"/>
      <c r="H69" s="44"/>
      <c r="I69" s="44"/>
      <c r="J69" s="44"/>
      <c r="K69" s="44"/>
    </row>
    <row r="70" spans="1:11" s="41" customFormat="1" ht="19.5" customHeight="1" x14ac:dyDescent="0.3">
      <c r="A70" s="76" t="s">
        <v>99</v>
      </c>
      <c r="B70" s="77"/>
      <c r="C70" s="77"/>
      <c r="D70" s="77"/>
      <c r="E70" s="77"/>
      <c r="F70" s="77"/>
      <c r="G70" s="73"/>
      <c r="H70" s="73"/>
      <c r="I70" s="73"/>
      <c r="J70" s="73"/>
      <c r="K70" s="73"/>
    </row>
    <row r="71" spans="1:11" ht="20.25" x14ac:dyDescent="0.3">
      <c r="A71" s="77"/>
      <c r="B71" s="77"/>
      <c r="C71" s="77"/>
      <c r="D71" s="77"/>
      <c r="E71" s="77"/>
      <c r="F71" s="77"/>
      <c r="G71" s="44"/>
      <c r="H71" s="44"/>
      <c r="I71" s="44"/>
      <c r="J71" s="44"/>
      <c r="K71" s="44"/>
    </row>
    <row r="72" spans="1:11" ht="20.25" x14ac:dyDescent="0.3">
      <c r="A72" s="77"/>
      <c r="B72" s="77"/>
      <c r="C72" s="77"/>
      <c r="D72" s="77"/>
      <c r="E72" s="77"/>
      <c r="F72" s="77"/>
      <c r="G72" s="44"/>
      <c r="H72" s="44"/>
      <c r="I72" s="44"/>
      <c r="J72" s="44"/>
      <c r="K72" s="44"/>
    </row>
    <row r="73" spans="1:11" x14ac:dyDescent="0.25">
      <c r="D73" s="9"/>
      <c r="E73" s="9"/>
    </row>
    <row r="74" spans="1:11" x14ac:dyDescent="0.25">
      <c r="D74" s="9"/>
      <c r="E74" s="9"/>
      <c r="H74" s="75"/>
    </row>
    <row r="75" spans="1:11" x14ac:dyDescent="0.25">
      <c r="D75" s="9"/>
      <c r="E75" s="9"/>
    </row>
    <row r="76" spans="1:11" x14ac:dyDescent="0.25">
      <c r="D76" s="9"/>
      <c r="E76" s="9"/>
    </row>
    <row r="77" spans="1:11" x14ac:dyDescent="0.25">
      <c r="D77" s="9"/>
      <c r="E77" s="9"/>
    </row>
    <row r="78" spans="1:11" x14ac:dyDescent="0.25">
      <c r="D78" s="9"/>
      <c r="E78" s="9"/>
    </row>
    <row r="79" spans="1:11" x14ac:dyDescent="0.25">
      <c r="D79" s="9"/>
      <c r="E79" s="9"/>
    </row>
    <row r="80" spans="1:11" x14ac:dyDescent="0.25">
      <c r="D80" s="9"/>
      <c r="E80" s="9"/>
    </row>
    <row r="81" spans="4:5" x14ac:dyDescent="0.25">
      <c r="D81" s="9"/>
      <c r="E81" s="9"/>
    </row>
    <row r="82" spans="4:5" x14ac:dyDescent="0.25">
      <c r="D82" s="9"/>
      <c r="E82" s="9"/>
    </row>
    <row r="83" spans="4:5" x14ac:dyDescent="0.25">
      <c r="D83" s="9"/>
      <c r="E83" s="9"/>
    </row>
    <row r="84" spans="4:5" x14ac:dyDescent="0.25">
      <c r="D84" s="9"/>
      <c r="E84" s="9"/>
    </row>
    <row r="85" spans="4:5" x14ac:dyDescent="0.25">
      <c r="D85" s="9"/>
      <c r="E85" s="9"/>
    </row>
    <row r="86" spans="4:5" x14ac:dyDescent="0.25">
      <c r="D86" s="9"/>
      <c r="E86" s="9"/>
    </row>
    <row r="87" spans="4:5" x14ac:dyDescent="0.25">
      <c r="D87" s="9"/>
      <c r="E87" s="9"/>
    </row>
    <row r="88" spans="4:5" x14ac:dyDescent="0.25">
      <c r="D88" s="9"/>
      <c r="E88" s="9"/>
    </row>
    <row r="89" spans="4:5" x14ac:dyDescent="0.25">
      <c r="D89" s="9"/>
      <c r="E89" s="9"/>
    </row>
    <row r="90" spans="4:5" x14ac:dyDescent="0.25">
      <c r="D90" s="9"/>
      <c r="E90" s="9"/>
    </row>
    <row r="91" spans="4:5" x14ac:dyDescent="0.25">
      <c r="D91" s="9"/>
      <c r="E91" s="9"/>
    </row>
    <row r="92" spans="4:5" x14ac:dyDescent="0.25">
      <c r="D92" s="9"/>
      <c r="E92" s="9"/>
    </row>
  </sheetData>
  <mergeCells count="3">
    <mergeCell ref="A70:F72"/>
    <mergeCell ref="A63:A64"/>
    <mergeCell ref="A67:A68"/>
  </mergeCells>
  <printOptions gridLines="1"/>
  <pageMargins left="0.25" right="0.25" top="0.75" bottom="0.75" header="0.3" footer="0.3"/>
  <pageSetup scale="48"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3"/>
  <sheetViews>
    <sheetView workbookViewId="0">
      <selection activeCell="L13" sqref="L13"/>
    </sheetView>
  </sheetViews>
  <sheetFormatPr defaultRowHeight="15" x14ac:dyDescent="0.25"/>
  <cols>
    <col min="6" max="6" width="12.28515625" customWidth="1"/>
    <col min="7" max="7" width="14.140625" customWidth="1"/>
    <col min="8" max="8" width="10.140625" customWidth="1"/>
    <col min="9" max="9" width="1" customWidth="1"/>
    <col min="10" max="10" width="10.140625" bestFit="1" customWidth="1"/>
    <col min="11" max="11" width="10.85546875" customWidth="1"/>
    <col min="12" max="14" width="10" bestFit="1" customWidth="1"/>
    <col min="15" max="15" width="9.28515625" bestFit="1" customWidth="1"/>
    <col min="17" max="17" width="10.42578125" bestFit="1" customWidth="1"/>
  </cols>
  <sheetData>
    <row r="1" spans="1:17" x14ac:dyDescent="0.25">
      <c r="A1" s="25" t="s">
        <v>75</v>
      </c>
      <c r="B1" s="25"/>
      <c r="C1" s="25"/>
      <c r="D1" s="25"/>
    </row>
    <row r="2" spans="1:17" x14ac:dyDescent="0.25">
      <c r="A2" s="25" t="s">
        <v>76</v>
      </c>
      <c r="B2" s="25"/>
      <c r="C2" s="25"/>
      <c r="D2" s="25"/>
    </row>
    <row r="3" spans="1:17" x14ac:dyDescent="0.25">
      <c r="A3" s="39" t="s">
        <v>56</v>
      </c>
      <c r="B3" s="25"/>
      <c r="C3" s="25"/>
      <c r="D3" s="25"/>
    </row>
    <row r="4" spans="1:17" x14ac:dyDescent="0.25">
      <c r="A4" s="25" t="s">
        <v>77</v>
      </c>
      <c r="B4" s="25"/>
      <c r="C4" s="25"/>
      <c r="D4" s="25"/>
      <c r="J4" s="79" t="s">
        <v>90</v>
      </c>
      <c r="K4" s="79"/>
      <c r="L4" s="79"/>
      <c r="M4" s="79"/>
      <c r="N4" s="79"/>
      <c r="O4" s="79"/>
      <c r="P4" s="79"/>
      <c r="Q4" s="79"/>
    </row>
    <row r="5" spans="1:17" ht="15" customHeight="1" x14ac:dyDescent="0.25">
      <c r="G5" s="25"/>
      <c r="H5" s="25"/>
      <c r="I5" s="25"/>
      <c r="J5" s="79"/>
      <c r="K5" s="79"/>
      <c r="L5" s="79"/>
      <c r="M5" s="79"/>
      <c r="N5" s="79"/>
      <c r="O5" s="79"/>
      <c r="P5" s="79"/>
      <c r="Q5" s="79"/>
    </row>
    <row r="6" spans="1:17" ht="30" x14ac:dyDescent="0.25">
      <c r="A6" s="25"/>
      <c r="B6" s="25"/>
      <c r="C6" s="25"/>
      <c r="D6" s="25"/>
      <c r="G6" s="31" t="s">
        <v>83</v>
      </c>
      <c r="H6" s="40" t="s">
        <v>97</v>
      </c>
      <c r="I6" s="32"/>
      <c r="J6" s="80"/>
      <c r="K6" s="80"/>
      <c r="L6" s="80"/>
      <c r="M6" s="80"/>
      <c r="N6" s="80"/>
      <c r="O6" s="80"/>
      <c r="P6" s="80"/>
      <c r="Q6" s="80"/>
    </row>
    <row r="7" spans="1:17" x14ac:dyDescent="0.25">
      <c r="H7" s="26"/>
      <c r="I7" s="26"/>
      <c r="J7" s="81">
        <v>2015</v>
      </c>
      <c r="K7" s="81"/>
      <c r="L7" s="2">
        <v>2016</v>
      </c>
      <c r="M7" s="2">
        <v>2017</v>
      </c>
      <c r="N7" s="2">
        <v>2018</v>
      </c>
      <c r="O7" s="2">
        <v>2019</v>
      </c>
      <c r="P7" s="2">
        <v>2020</v>
      </c>
      <c r="Q7" s="2" t="s">
        <v>82</v>
      </c>
    </row>
    <row r="8" spans="1:17" ht="30" x14ac:dyDescent="0.25">
      <c r="H8" s="26"/>
      <c r="I8" s="26"/>
      <c r="J8" s="27" t="s">
        <v>85</v>
      </c>
      <c r="K8" s="35" t="s">
        <v>86</v>
      </c>
    </row>
    <row r="9" spans="1:17" x14ac:dyDescent="0.25">
      <c r="A9" s="25" t="s">
        <v>78</v>
      </c>
      <c r="B9" s="25"/>
      <c r="C9" s="25"/>
      <c r="D9" s="25"/>
      <c r="E9" s="25"/>
      <c r="F9" s="25"/>
      <c r="G9" s="26">
        <v>42185</v>
      </c>
      <c r="H9" s="29">
        <v>-433040</v>
      </c>
      <c r="I9" s="29"/>
      <c r="J9" s="29">
        <v>-108260</v>
      </c>
      <c r="K9" s="29">
        <f>+H9-J9</f>
        <v>-324780</v>
      </c>
      <c r="L9" s="29">
        <v>-108260</v>
      </c>
      <c r="M9" s="29">
        <v>-108260</v>
      </c>
      <c r="N9" s="29">
        <v>-108260</v>
      </c>
      <c r="O9" s="29"/>
      <c r="P9" s="29"/>
      <c r="Q9" s="29"/>
    </row>
    <row r="10" spans="1:17" x14ac:dyDescent="0.25">
      <c r="G10" s="26">
        <v>42551</v>
      </c>
    </row>
    <row r="11" spans="1:17" x14ac:dyDescent="0.25">
      <c r="G11" s="26">
        <v>42916</v>
      </c>
    </row>
    <row r="12" spans="1:17" x14ac:dyDescent="0.25">
      <c r="G12" s="26">
        <v>43281</v>
      </c>
      <c r="H12" s="28"/>
      <c r="I12" s="33"/>
      <c r="J12" s="28"/>
      <c r="K12" s="28"/>
      <c r="L12" s="28"/>
      <c r="M12" s="28"/>
      <c r="N12" s="28"/>
      <c r="O12" s="28"/>
      <c r="P12" s="28"/>
      <c r="Q12" s="28"/>
    </row>
    <row r="13" spans="1:17" x14ac:dyDescent="0.25">
      <c r="A13" s="25" t="s">
        <v>84</v>
      </c>
      <c r="B13" s="25"/>
      <c r="G13" s="26"/>
      <c r="H13" s="29"/>
      <c r="I13" s="29"/>
      <c r="J13" s="29">
        <f>SUM(J9:J12)</f>
        <v>-108260</v>
      </c>
      <c r="K13" s="29">
        <f t="shared" ref="K13:N13" si="0">SUM(K9:K12)</f>
        <v>-324780</v>
      </c>
      <c r="L13" s="29">
        <f t="shared" si="0"/>
        <v>-108260</v>
      </c>
      <c r="M13" s="29">
        <f t="shared" si="0"/>
        <v>-108260</v>
      </c>
      <c r="N13" s="29">
        <f t="shared" si="0"/>
        <v>-108260</v>
      </c>
      <c r="O13" s="29"/>
      <c r="P13" s="29"/>
      <c r="Q13" s="29"/>
    </row>
    <row r="14" spans="1:17" x14ac:dyDescent="0.25">
      <c r="A14" s="25"/>
      <c r="B14" s="25"/>
      <c r="G14" s="26"/>
      <c r="H14" s="29"/>
      <c r="I14" s="29"/>
      <c r="J14" s="34"/>
      <c r="K14" s="34"/>
      <c r="L14" s="29"/>
      <c r="M14" s="29"/>
      <c r="N14" s="29"/>
      <c r="O14" s="29"/>
      <c r="P14" s="29"/>
      <c r="Q14" s="29"/>
    </row>
    <row r="15" spans="1:17" x14ac:dyDescent="0.25">
      <c r="A15" s="25"/>
      <c r="B15" s="25"/>
      <c r="G15" s="26"/>
      <c r="H15" s="29"/>
      <c r="I15" s="29"/>
      <c r="J15" s="82">
        <v>2015</v>
      </c>
      <c r="K15" s="82"/>
      <c r="L15" s="2">
        <v>2016</v>
      </c>
      <c r="M15" s="2">
        <v>2017</v>
      </c>
      <c r="N15" s="2">
        <v>2018</v>
      </c>
      <c r="O15" s="2">
        <v>2019</v>
      </c>
      <c r="P15" s="2">
        <v>2020</v>
      </c>
      <c r="Q15" s="2" t="s">
        <v>82</v>
      </c>
    </row>
    <row r="16" spans="1:17" ht="30" x14ac:dyDescent="0.25">
      <c r="A16" s="25"/>
      <c r="B16" s="25"/>
      <c r="G16" s="26"/>
      <c r="H16" s="29"/>
      <c r="I16" s="29"/>
      <c r="J16" s="27" t="s">
        <v>85</v>
      </c>
      <c r="K16" s="35" t="s">
        <v>86</v>
      </c>
      <c r="L16" s="29"/>
      <c r="M16" s="29"/>
      <c r="N16" s="29"/>
      <c r="O16" s="29"/>
      <c r="P16" s="29"/>
      <c r="Q16" s="29"/>
    </row>
    <row r="17" spans="1:17" x14ac:dyDescent="0.25">
      <c r="A17" s="25" t="s">
        <v>79</v>
      </c>
      <c r="B17" s="25"/>
      <c r="C17" s="25"/>
      <c r="D17" s="25"/>
      <c r="G17" s="26">
        <v>42185</v>
      </c>
      <c r="H17" s="29">
        <v>0</v>
      </c>
      <c r="I17" s="29"/>
      <c r="J17" s="29"/>
      <c r="K17" s="29"/>
      <c r="L17" s="29"/>
      <c r="M17" s="29"/>
      <c r="N17" s="29"/>
      <c r="O17" s="29"/>
      <c r="P17" s="29"/>
      <c r="Q17" s="29"/>
    </row>
    <row r="18" spans="1:17" x14ac:dyDescent="0.25">
      <c r="G18" s="26">
        <v>42551</v>
      </c>
      <c r="H18" s="29"/>
      <c r="I18" s="29"/>
      <c r="J18" s="29"/>
      <c r="K18" s="29"/>
      <c r="L18" s="29"/>
      <c r="M18" s="29"/>
      <c r="N18" s="29"/>
      <c r="O18" s="29"/>
      <c r="P18" s="29"/>
      <c r="Q18" s="29"/>
    </row>
    <row r="19" spans="1:17" x14ac:dyDescent="0.25">
      <c r="G19" s="26">
        <v>42916</v>
      </c>
      <c r="H19" s="29"/>
      <c r="I19" s="29"/>
      <c r="J19" s="29"/>
      <c r="K19" s="29"/>
      <c r="L19" s="29"/>
      <c r="M19" s="29"/>
      <c r="N19" s="29"/>
      <c r="O19" s="29"/>
      <c r="P19" s="29"/>
      <c r="Q19" s="29"/>
    </row>
    <row r="20" spans="1:17" x14ac:dyDescent="0.25">
      <c r="G20" s="26">
        <v>43281</v>
      </c>
      <c r="H20" s="29"/>
      <c r="I20" s="29"/>
      <c r="J20" s="30"/>
      <c r="K20" s="30"/>
      <c r="L20" s="30"/>
      <c r="M20" s="30"/>
      <c r="N20" s="30"/>
      <c r="O20" s="30"/>
      <c r="P20" s="30"/>
      <c r="Q20" s="30"/>
    </row>
    <row r="21" spans="1:17" x14ac:dyDescent="0.25">
      <c r="G21" s="26"/>
      <c r="H21" s="29"/>
      <c r="I21" s="29"/>
      <c r="J21" s="34"/>
      <c r="K21" s="34"/>
      <c r="L21" s="29"/>
      <c r="M21" s="29"/>
      <c r="N21" s="29"/>
      <c r="O21" s="29"/>
      <c r="P21" s="29"/>
      <c r="Q21" s="29"/>
    </row>
    <row r="22" spans="1:17" x14ac:dyDescent="0.25">
      <c r="A22" s="25" t="s">
        <v>84</v>
      </c>
      <c r="B22" s="25"/>
      <c r="C22" s="25"/>
      <c r="D22" s="25"/>
      <c r="E22" s="25"/>
      <c r="F22" s="25"/>
      <c r="G22" s="26"/>
      <c r="H22" s="29"/>
      <c r="I22" s="29"/>
      <c r="J22" s="82">
        <v>2015</v>
      </c>
      <c r="K22" s="82"/>
      <c r="L22" s="2">
        <v>2016</v>
      </c>
      <c r="M22" s="2">
        <v>2017</v>
      </c>
      <c r="N22" s="2">
        <v>2018</v>
      </c>
      <c r="O22" s="2">
        <v>2019</v>
      </c>
      <c r="P22" s="2">
        <v>2020</v>
      </c>
      <c r="Q22" s="2" t="s">
        <v>82</v>
      </c>
    </row>
    <row r="23" spans="1:17" ht="30" x14ac:dyDescent="0.25">
      <c r="A23" s="25"/>
      <c r="B23" s="25"/>
      <c r="C23" s="25"/>
      <c r="D23" s="25"/>
      <c r="E23" s="25"/>
      <c r="F23" s="25"/>
      <c r="G23" s="26"/>
      <c r="H23" s="29"/>
      <c r="I23" s="29"/>
      <c r="J23" s="27" t="s">
        <v>85</v>
      </c>
      <c r="K23" s="35" t="s">
        <v>86</v>
      </c>
      <c r="L23" s="29"/>
      <c r="M23" s="29"/>
      <c r="N23" s="29"/>
      <c r="O23" s="29"/>
      <c r="P23" s="29"/>
      <c r="Q23" s="29"/>
    </row>
    <row r="24" spans="1:17" x14ac:dyDescent="0.25">
      <c r="A24" s="25" t="s">
        <v>80</v>
      </c>
      <c r="B24" s="25"/>
      <c r="C24" s="25"/>
      <c r="D24" s="25"/>
      <c r="E24" s="25"/>
      <c r="F24" s="25"/>
      <c r="G24" s="26">
        <v>42185</v>
      </c>
      <c r="H24" s="29">
        <v>762278</v>
      </c>
      <c r="I24" s="29"/>
      <c r="J24" s="29">
        <v>152456</v>
      </c>
      <c r="K24" s="29">
        <f>+H24-J24</f>
        <v>609822</v>
      </c>
      <c r="L24" s="29">
        <v>152456</v>
      </c>
      <c r="M24" s="29">
        <v>152456</v>
      </c>
      <c r="N24" s="29">
        <v>152456</v>
      </c>
      <c r="O24" s="29">
        <v>152456</v>
      </c>
      <c r="P24" s="29"/>
      <c r="Q24" s="29"/>
    </row>
    <row r="25" spans="1:17" x14ac:dyDescent="0.25">
      <c r="G25" s="26">
        <v>42551</v>
      </c>
      <c r="H25" s="29"/>
      <c r="I25" s="29"/>
      <c r="J25" s="29"/>
      <c r="K25" s="29"/>
      <c r="L25" s="29"/>
      <c r="M25" s="29"/>
      <c r="N25" s="29"/>
      <c r="O25" s="29"/>
      <c r="P25" s="29"/>
      <c r="Q25" s="29"/>
    </row>
    <row r="26" spans="1:17" x14ac:dyDescent="0.25">
      <c r="G26" s="26">
        <v>42916</v>
      </c>
      <c r="H26" s="29"/>
      <c r="I26" s="29"/>
      <c r="J26" s="29"/>
      <c r="K26" s="29"/>
      <c r="L26" s="29"/>
      <c r="M26" s="29"/>
      <c r="N26" s="29"/>
      <c r="O26" s="29"/>
      <c r="P26" s="29"/>
      <c r="Q26" s="29"/>
    </row>
    <row r="27" spans="1:17" x14ac:dyDescent="0.25">
      <c r="G27" s="26">
        <v>43281</v>
      </c>
      <c r="H27" s="30"/>
      <c r="I27" s="34"/>
      <c r="J27" s="30"/>
      <c r="K27" s="30"/>
      <c r="L27" s="30"/>
      <c r="M27" s="30"/>
      <c r="N27" s="30"/>
      <c r="O27" s="30"/>
      <c r="P27" s="30"/>
      <c r="Q27" s="30"/>
    </row>
    <row r="28" spans="1:17" x14ac:dyDescent="0.25">
      <c r="A28" s="25" t="s">
        <v>84</v>
      </c>
      <c r="B28" s="25"/>
      <c r="C28" s="25"/>
      <c r="G28" s="26"/>
      <c r="H28" s="29"/>
      <c r="I28" s="29"/>
      <c r="J28" s="34">
        <f t="shared" ref="J28:O28" si="1">SUM(J24:J27)</f>
        <v>152456</v>
      </c>
      <c r="K28" s="34">
        <f t="shared" si="1"/>
        <v>609822</v>
      </c>
      <c r="L28" s="29">
        <f t="shared" si="1"/>
        <v>152456</v>
      </c>
      <c r="M28" s="29">
        <f t="shared" si="1"/>
        <v>152456</v>
      </c>
      <c r="N28" s="29">
        <f t="shared" si="1"/>
        <v>152456</v>
      </c>
      <c r="O28" s="29">
        <f t="shared" si="1"/>
        <v>152456</v>
      </c>
      <c r="P28" s="29"/>
      <c r="Q28" s="29"/>
    </row>
    <row r="29" spans="1:17" x14ac:dyDescent="0.25">
      <c r="A29" s="25"/>
      <c r="B29" s="25"/>
      <c r="C29" s="25"/>
      <c r="G29" s="26"/>
      <c r="H29" s="29"/>
      <c r="I29" s="29"/>
      <c r="J29" s="34"/>
      <c r="K29" s="34"/>
      <c r="L29" s="29"/>
      <c r="M29" s="29"/>
      <c r="N29" s="29"/>
      <c r="O29" s="29"/>
      <c r="P29" s="29"/>
      <c r="Q29" s="29"/>
    </row>
    <row r="30" spans="1:17" x14ac:dyDescent="0.25">
      <c r="A30" s="25"/>
      <c r="B30" s="25"/>
      <c r="C30" s="25"/>
      <c r="G30" s="26"/>
      <c r="H30" s="29"/>
      <c r="I30" s="29"/>
      <c r="J30" s="82">
        <v>2015</v>
      </c>
      <c r="K30" s="82"/>
      <c r="L30" s="2">
        <v>2016</v>
      </c>
      <c r="M30" s="2">
        <v>2017</v>
      </c>
      <c r="N30" s="2">
        <v>2018</v>
      </c>
      <c r="O30" s="2">
        <v>2019</v>
      </c>
      <c r="P30" s="2">
        <v>2020</v>
      </c>
      <c r="Q30" s="2" t="s">
        <v>82</v>
      </c>
    </row>
    <row r="31" spans="1:17" ht="30" x14ac:dyDescent="0.25">
      <c r="A31" s="25"/>
      <c r="B31" s="25"/>
      <c r="C31" s="25"/>
      <c r="G31" s="26"/>
      <c r="H31" s="29"/>
      <c r="I31" s="29"/>
      <c r="J31" s="27" t="s">
        <v>85</v>
      </c>
      <c r="K31" s="35" t="s">
        <v>86</v>
      </c>
      <c r="L31" s="29"/>
      <c r="M31" s="29"/>
      <c r="N31" s="29"/>
      <c r="O31" s="29"/>
      <c r="P31" s="29"/>
      <c r="Q31" s="29"/>
    </row>
    <row r="32" spans="1:17" x14ac:dyDescent="0.25">
      <c r="A32" s="25" t="s">
        <v>81</v>
      </c>
      <c r="B32" s="25"/>
      <c r="C32" s="25"/>
      <c r="G32" s="26">
        <v>42185</v>
      </c>
      <c r="H32" s="29">
        <v>-685835</v>
      </c>
      <c r="I32" s="29"/>
      <c r="J32" s="29">
        <f>+H32/4</f>
        <v>-171458.75</v>
      </c>
      <c r="K32" s="29">
        <f>+H32-J32</f>
        <v>-514376.25</v>
      </c>
      <c r="L32" s="29">
        <f>+J32</f>
        <v>-171458.75</v>
      </c>
      <c r="M32" s="29">
        <f>+L32</f>
        <v>-171458.75</v>
      </c>
      <c r="N32" s="29">
        <f>+M32</f>
        <v>-171458.75</v>
      </c>
      <c r="O32" s="29"/>
      <c r="P32" s="29"/>
      <c r="Q32" s="29"/>
    </row>
    <row r="33" spans="1:17" x14ac:dyDescent="0.25">
      <c r="G33" s="26">
        <v>42551</v>
      </c>
      <c r="H33" s="29"/>
      <c r="I33" s="29"/>
      <c r="J33" s="29"/>
      <c r="K33" s="29"/>
      <c r="L33" s="29"/>
      <c r="M33" s="29"/>
      <c r="N33" s="29"/>
      <c r="O33" s="29"/>
      <c r="P33" s="29"/>
      <c r="Q33" s="29"/>
    </row>
    <row r="34" spans="1:17" x14ac:dyDescent="0.25">
      <c r="G34" s="26">
        <v>42916</v>
      </c>
      <c r="H34" s="29"/>
      <c r="I34" s="29"/>
      <c r="J34" s="29"/>
      <c r="K34" s="29"/>
      <c r="L34" s="29"/>
      <c r="M34" s="29"/>
      <c r="N34" s="29"/>
      <c r="O34" s="29"/>
      <c r="P34" s="29"/>
      <c r="Q34" s="29"/>
    </row>
    <row r="35" spans="1:17" x14ac:dyDescent="0.25">
      <c r="G35" s="26">
        <v>43281</v>
      </c>
      <c r="H35" s="30"/>
      <c r="I35" s="30"/>
      <c r="J35" s="30"/>
      <c r="K35" s="30"/>
      <c r="L35" s="30"/>
      <c r="M35" s="30"/>
      <c r="N35" s="30"/>
      <c r="O35" s="30"/>
      <c r="P35" s="30"/>
      <c r="Q35" s="30"/>
    </row>
    <row r="36" spans="1:17" x14ac:dyDescent="0.25">
      <c r="A36" s="25" t="s">
        <v>84</v>
      </c>
      <c r="B36" s="25"/>
      <c r="H36" s="29"/>
      <c r="I36" s="29"/>
      <c r="J36" s="29">
        <f>SUM(J32:J35)</f>
        <v>-171458.75</v>
      </c>
      <c r="K36" s="29">
        <f t="shared" ref="K36:N36" si="2">SUM(K32:K35)</f>
        <v>-514376.25</v>
      </c>
      <c r="L36" s="29">
        <f t="shared" si="2"/>
        <v>-171458.75</v>
      </c>
      <c r="M36" s="29">
        <f t="shared" si="2"/>
        <v>-171458.75</v>
      </c>
      <c r="N36" s="29">
        <f t="shared" si="2"/>
        <v>-171458.75</v>
      </c>
      <c r="O36" s="29"/>
      <c r="P36" s="29"/>
      <c r="Q36" s="29"/>
    </row>
    <row r="37" spans="1:17" x14ac:dyDescent="0.25">
      <c r="A37" s="25"/>
      <c r="B37" s="25"/>
      <c r="H37" s="29"/>
      <c r="I37" s="29"/>
      <c r="J37" s="29"/>
      <c r="K37" s="29"/>
      <c r="L37" s="29"/>
      <c r="M37" s="29"/>
      <c r="N37" s="29"/>
      <c r="O37" s="29"/>
      <c r="P37" s="29"/>
      <c r="Q37" s="29"/>
    </row>
    <row r="38" spans="1:17" x14ac:dyDescent="0.25">
      <c r="L38" s="2">
        <v>2016</v>
      </c>
      <c r="M38" s="2">
        <v>2017</v>
      </c>
      <c r="N38" s="2">
        <v>2018</v>
      </c>
      <c r="O38" s="2">
        <v>2019</v>
      </c>
      <c r="P38" s="2">
        <v>2020</v>
      </c>
      <c r="Q38" s="2" t="s">
        <v>82</v>
      </c>
    </row>
    <row r="39" spans="1:17" x14ac:dyDescent="0.25">
      <c r="A39" s="25" t="s">
        <v>88</v>
      </c>
      <c r="L39" s="29">
        <f>+L13+L28+L36</f>
        <v>-127262.75</v>
      </c>
      <c r="M39" s="29">
        <f t="shared" ref="M39:Q39" si="3">+M13+M28+M36</f>
        <v>-127262.75</v>
      </c>
      <c r="N39" s="29">
        <f t="shared" si="3"/>
        <v>-127262.75</v>
      </c>
      <c r="O39" s="29">
        <f t="shared" si="3"/>
        <v>152456</v>
      </c>
      <c r="P39" s="29">
        <f t="shared" si="3"/>
        <v>0</v>
      </c>
      <c r="Q39" s="29">
        <f t="shared" si="3"/>
        <v>0</v>
      </c>
    </row>
    <row r="41" spans="1:17" ht="15" customHeight="1" x14ac:dyDescent="0.25">
      <c r="A41" s="78" t="s">
        <v>98</v>
      </c>
      <c r="B41" s="78"/>
      <c r="C41" s="78"/>
      <c r="D41" s="78"/>
      <c r="E41" s="78"/>
      <c r="F41" s="78"/>
      <c r="G41" s="78"/>
      <c r="H41" s="78"/>
    </row>
    <row r="42" spans="1:17" x14ac:dyDescent="0.25">
      <c r="A42" s="78"/>
      <c r="B42" s="78"/>
      <c r="C42" s="78"/>
      <c r="D42" s="78"/>
      <c r="E42" s="78"/>
      <c r="F42" s="78"/>
      <c r="G42" s="78"/>
      <c r="H42" s="78"/>
    </row>
    <row r="43" spans="1:17" x14ac:dyDescent="0.25">
      <c r="A43" s="78"/>
      <c r="B43" s="78"/>
      <c r="C43" s="78"/>
      <c r="D43" s="78"/>
      <c r="E43" s="78"/>
      <c r="F43" s="78"/>
      <c r="G43" s="78"/>
      <c r="H43" s="78"/>
    </row>
  </sheetData>
  <mergeCells count="6">
    <mergeCell ref="A41:H43"/>
    <mergeCell ref="J4:Q6"/>
    <mergeCell ref="J7:K7"/>
    <mergeCell ref="J22:K22"/>
    <mergeCell ref="J30:K30"/>
    <mergeCell ref="J15:K15"/>
  </mergeCells>
  <pageMargins left="0.7" right="0.7" top="0.75" bottom="0.75" header="0.3" footer="0.3"/>
  <pageSetup scale="72"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94"/>
  <sheetViews>
    <sheetView topLeftCell="A20" workbookViewId="0">
      <selection activeCell="D5" sqref="D5:G9"/>
    </sheetView>
  </sheetViews>
  <sheetFormatPr defaultRowHeight="15" x14ac:dyDescent="0.25"/>
  <cols>
    <col min="1" max="1" width="41.7109375" bestFit="1" customWidth="1"/>
    <col min="2" max="2" width="13.85546875" customWidth="1"/>
    <col min="3" max="3" width="15.7109375" style="8" customWidth="1"/>
    <col min="4" max="4" width="14.7109375" style="8" customWidth="1"/>
    <col min="5" max="5" width="12.5703125" style="8" bestFit="1" customWidth="1"/>
    <col min="7" max="7" width="14" customWidth="1"/>
    <col min="8" max="8" width="12.140625" bestFit="1" customWidth="1"/>
    <col min="9" max="9" width="10" bestFit="1" customWidth="1"/>
    <col min="11" max="11" width="10" bestFit="1" customWidth="1"/>
  </cols>
  <sheetData>
    <row r="1" spans="1:4" x14ac:dyDescent="0.25">
      <c r="A1" t="s">
        <v>55</v>
      </c>
    </row>
    <row r="2" spans="1:4" x14ac:dyDescent="0.25">
      <c r="A2" t="s">
        <v>59</v>
      </c>
      <c r="D2" s="23"/>
    </row>
    <row r="3" spans="1:4" x14ac:dyDescent="0.25">
      <c r="A3" t="s">
        <v>57</v>
      </c>
    </row>
    <row r="4" spans="1:4" x14ac:dyDescent="0.25">
      <c r="A4" s="7" t="s">
        <v>58</v>
      </c>
    </row>
    <row r="6" spans="1:4" x14ac:dyDescent="0.25">
      <c r="A6" t="s">
        <v>0</v>
      </c>
      <c r="C6" s="13">
        <v>4730580</v>
      </c>
    </row>
    <row r="7" spans="1:4" x14ac:dyDescent="0.25">
      <c r="A7" t="s">
        <v>1</v>
      </c>
      <c r="C7" s="13">
        <v>5067604</v>
      </c>
    </row>
    <row r="8" spans="1:4" x14ac:dyDescent="0.25">
      <c r="A8" t="s">
        <v>2</v>
      </c>
      <c r="C8" s="22">
        <v>4.3800000000000002E-3</v>
      </c>
    </row>
    <row r="9" spans="1:4" x14ac:dyDescent="0.25">
      <c r="A9" t="s">
        <v>3</v>
      </c>
      <c r="C9" s="22">
        <v>4.4600000000000004E-3</v>
      </c>
    </row>
    <row r="10" spans="1:4" x14ac:dyDescent="0.25">
      <c r="A10" t="s">
        <v>4</v>
      </c>
      <c r="C10" s="14">
        <v>0</v>
      </c>
    </row>
    <row r="11" spans="1:4" x14ac:dyDescent="0.25">
      <c r="A11" t="s">
        <v>5</v>
      </c>
      <c r="C11" s="14">
        <v>0</v>
      </c>
    </row>
    <row r="12" spans="1:4" x14ac:dyDescent="0.25">
      <c r="A12" t="s">
        <v>6</v>
      </c>
      <c r="C12" s="13">
        <v>300684</v>
      </c>
    </row>
    <row r="13" spans="1:4" x14ac:dyDescent="0.25">
      <c r="A13" t="s">
        <v>7</v>
      </c>
      <c r="C13" s="43">
        <v>343190</v>
      </c>
      <c r="D13" s="23" t="s">
        <v>96</v>
      </c>
    </row>
    <row r="14" spans="1:4" x14ac:dyDescent="0.25">
      <c r="A14" t="s">
        <v>8</v>
      </c>
      <c r="C14" s="13">
        <v>353263</v>
      </c>
    </row>
    <row r="15" spans="1:4" x14ac:dyDescent="0.25">
      <c r="A15" t="s">
        <v>38</v>
      </c>
      <c r="C15" s="13">
        <f>ROUND(195800000*C9,0)</f>
        <v>873268</v>
      </c>
    </row>
    <row r="16" spans="1:4" x14ac:dyDescent="0.25">
      <c r="A16" t="s">
        <v>9</v>
      </c>
      <c r="C16" s="13">
        <f>9000000*C9</f>
        <v>40140.000000000007</v>
      </c>
    </row>
    <row r="17" spans="1:12" x14ac:dyDescent="0.25">
      <c r="A17" s="7" t="s">
        <v>94</v>
      </c>
      <c r="C17" s="14"/>
    </row>
    <row r="18" spans="1:12" x14ac:dyDescent="0.25">
      <c r="A18" t="s">
        <v>10</v>
      </c>
      <c r="B18" t="s">
        <v>15</v>
      </c>
      <c r="C18" s="13">
        <v>986160</v>
      </c>
      <c r="D18" s="23" t="s">
        <v>67</v>
      </c>
    </row>
    <row r="19" spans="1:12" x14ac:dyDescent="0.25">
      <c r="A19" t="s">
        <v>11</v>
      </c>
      <c r="B19" t="s">
        <v>14</v>
      </c>
      <c r="C19" s="13">
        <v>1103682</v>
      </c>
      <c r="D19" s="23" t="s">
        <v>68</v>
      </c>
    </row>
    <row r="20" spans="1:12" x14ac:dyDescent="0.25">
      <c r="A20" t="s">
        <v>12</v>
      </c>
      <c r="C20" s="14"/>
    </row>
    <row r="21" spans="1:12" x14ac:dyDescent="0.25">
      <c r="A21" s="7" t="s">
        <v>73</v>
      </c>
      <c r="C21" s="14">
        <f>C6</f>
        <v>4730580</v>
      </c>
    </row>
    <row r="22" spans="1:12" x14ac:dyDescent="0.25">
      <c r="A22" s="7" t="s">
        <v>74</v>
      </c>
      <c r="C22" s="13">
        <f>ROUND(C21/C8*C9,0)</f>
        <v>4816983</v>
      </c>
    </row>
    <row r="23" spans="1:12" ht="15.75" thickBot="1" x14ac:dyDescent="0.3">
      <c r="A23" t="s">
        <v>13</v>
      </c>
      <c r="B23" t="s">
        <v>15</v>
      </c>
      <c r="C23" s="15">
        <f>C22-C21</f>
        <v>86403</v>
      </c>
      <c r="D23" s="23" t="s">
        <v>69</v>
      </c>
    </row>
    <row r="24" spans="1:12" ht="15.75" thickTop="1" x14ac:dyDescent="0.25">
      <c r="A24" t="s">
        <v>39</v>
      </c>
      <c r="C24" s="16"/>
    </row>
    <row r="25" spans="1:12" x14ac:dyDescent="0.25">
      <c r="A25" t="s">
        <v>40</v>
      </c>
      <c r="C25" s="36">
        <f>C12+C13</f>
        <v>643874</v>
      </c>
      <c r="D25" s="38"/>
    </row>
    <row r="26" spans="1:12" x14ac:dyDescent="0.25">
      <c r="A26" s="24" t="s">
        <v>63</v>
      </c>
      <c r="C26" s="37">
        <v>643653</v>
      </c>
      <c r="D26" s="36"/>
    </row>
    <row r="27" spans="1:12" x14ac:dyDescent="0.25">
      <c r="C27" s="38">
        <f>C25-C26</f>
        <v>221</v>
      </c>
      <c r="D27" s="38"/>
      <c r="I27" s="1"/>
      <c r="K27" s="1"/>
      <c r="L27" s="1"/>
    </row>
    <row r="28" spans="1:12" x14ac:dyDescent="0.25">
      <c r="L28" s="1"/>
    </row>
    <row r="29" spans="1:12" x14ac:dyDescent="0.25">
      <c r="A29" s="2" t="s">
        <v>17</v>
      </c>
      <c r="D29" s="10" t="s">
        <v>20</v>
      </c>
      <c r="E29" s="10" t="s">
        <v>21</v>
      </c>
    </row>
    <row r="30" spans="1:12" x14ac:dyDescent="0.25">
      <c r="A30" t="s">
        <v>24</v>
      </c>
      <c r="B30" t="s">
        <v>18</v>
      </c>
      <c r="C30" s="8" t="s">
        <v>19</v>
      </c>
      <c r="D30" s="13">
        <f>C6</f>
        <v>4730580</v>
      </c>
      <c r="E30" s="13"/>
    </row>
    <row r="31" spans="1:12" x14ac:dyDescent="0.25">
      <c r="A31" t="s">
        <v>25</v>
      </c>
      <c r="B31" t="s">
        <v>22</v>
      </c>
      <c r="C31" s="8" t="s">
        <v>23</v>
      </c>
      <c r="D31" s="13"/>
      <c r="E31" s="13">
        <f>D30</f>
        <v>4730580</v>
      </c>
    </row>
    <row r="32" spans="1:12" x14ac:dyDescent="0.25">
      <c r="D32" s="13"/>
      <c r="E32" s="13"/>
    </row>
    <row r="33" spans="1:5" x14ac:dyDescent="0.25">
      <c r="A33" t="s">
        <v>26</v>
      </c>
      <c r="B33" t="s">
        <v>18</v>
      </c>
      <c r="C33" s="8" t="s">
        <v>28</v>
      </c>
      <c r="D33" s="13">
        <f>C12</f>
        <v>300684</v>
      </c>
      <c r="E33" s="13"/>
    </row>
    <row r="34" spans="1:5" x14ac:dyDescent="0.25">
      <c r="A34" t="s">
        <v>27</v>
      </c>
      <c r="B34" t="s">
        <v>22</v>
      </c>
      <c r="C34" s="8" t="s">
        <v>19</v>
      </c>
      <c r="D34" s="13"/>
      <c r="E34" s="13">
        <f>D33</f>
        <v>300684</v>
      </c>
    </row>
    <row r="35" spans="1:5" x14ac:dyDescent="0.25">
      <c r="D35" s="13"/>
      <c r="E35" s="13"/>
    </row>
    <row r="36" spans="1:5" x14ac:dyDescent="0.25">
      <c r="A36" t="s">
        <v>29</v>
      </c>
      <c r="B36" t="s">
        <v>18</v>
      </c>
      <c r="C36" s="8" t="s">
        <v>23</v>
      </c>
      <c r="D36" s="13">
        <f>C12+C13</f>
        <v>643874</v>
      </c>
      <c r="E36" s="13"/>
    </row>
    <row r="37" spans="1:5" x14ac:dyDescent="0.25">
      <c r="B37" t="s">
        <v>22</v>
      </c>
      <c r="C37" s="8" t="s">
        <v>28</v>
      </c>
      <c r="D37" s="13"/>
      <c r="E37" s="13">
        <f>D33</f>
        <v>300684</v>
      </c>
    </row>
    <row r="38" spans="1:5" x14ac:dyDescent="0.25">
      <c r="B38" t="s">
        <v>22</v>
      </c>
      <c r="C38" s="8" t="s">
        <v>30</v>
      </c>
      <c r="D38" s="13"/>
      <c r="E38" s="13">
        <f>C13</f>
        <v>343190</v>
      </c>
    </row>
    <row r="39" spans="1:5" x14ac:dyDescent="0.25">
      <c r="D39" s="13"/>
      <c r="E39" s="13"/>
    </row>
    <row r="40" spans="1:5" x14ac:dyDescent="0.25">
      <c r="A40" t="s">
        <v>31</v>
      </c>
      <c r="B40" t="s">
        <v>18</v>
      </c>
      <c r="C40" s="8" t="s">
        <v>23</v>
      </c>
      <c r="D40" s="13">
        <f>C16</f>
        <v>40140.000000000007</v>
      </c>
      <c r="E40" s="13"/>
    </row>
    <row r="41" spans="1:5" x14ac:dyDescent="0.25">
      <c r="B41" t="s">
        <v>22</v>
      </c>
      <c r="C41" s="8" t="s">
        <v>32</v>
      </c>
      <c r="D41" s="13"/>
      <c r="E41" s="13">
        <f>D40</f>
        <v>40140.000000000007</v>
      </c>
    </row>
    <row r="42" spans="1:5" x14ac:dyDescent="0.25">
      <c r="D42" s="13"/>
      <c r="E42" s="13"/>
    </row>
    <row r="43" spans="1:5" x14ac:dyDescent="0.25">
      <c r="A43" t="s">
        <v>33</v>
      </c>
      <c r="D43" s="13"/>
      <c r="E43" s="13"/>
    </row>
    <row r="44" spans="1:5" x14ac:dyDescent="0.25">
      <c r="A44" t="s">
        <v>36</v>
      </c>
      <c r="B44" t="s">
        <v>18</v>
      </c>
      <c r="C44" s="8" t="s">
        <v>28</v>
      </c>
      <c r="D44" s="13">
        <v>882946</v>
      </c>
      <c r="E44" s="13"/>
    </row>
    <row r="45" spans="1:5" x14ac:dyDescent="0.25">
      <c r="B45" t="s">
        <v>34</v>
      </c>
      <c r="C45" s="8" t="s">
        <v>35</v>
      </c>
      <c r="D45" s="13">
        <v>220736</v>
      </c>
      <c r="E45" s="13"/>
    </row>
    <row r="46" spans="1:5" x14ac:dyDescent="0.25">
      <c r="B46" t="s">
        <v>22</v>
      </c>
      <c r="C46" s="8" t="s">
        <v>23</v>
      </c>
      <c r="D46" s="13"/>
      <c r="E46" s="13">
        <v>1103682</v>
      </c>
    </row>
    <row r="47" spans="1:5" x14ac:dyDescent="0.25">
      <c r="D47" s="13"/>
      <c r="E47" s="13"/>
    </row>
    <row r="48" spans="1:5" x14ac:dyDescent="0.25">
      <c r="A48" t="s">
        <v>37</v>
      </c>
      <c r="B48" t="s">
        <v>18</v>
      </c>
      <c r="C48" s="8" t="s">
        <v>23</v>
      </c>
      <c r="D48" s="13">
        <v>986160</v>
      </c>
      <c r="E48" s="13"/>
    </row>
    <row r="49" spans="1:8" x14ac:dyDescent="0.25">
      <c r="B49" t="s">
        <v>22</v>
      </c>
      <c r="C49" s="8" t="s">
        <v>35</v>
      </c>
      <c r="D49" s="13"/>
      <c r="E49" s="13">
        <v>164360</v>
      </c>
    </row>
    <row r="50" spans="1:8" x14ac:dyDescent="0.25">
      <c r="B50" t="s">
        <v>22</v>
      </c>
      <c r="C50" s="8" t="s">
        <v>41</v>
      </c>
      <c r="D50" s="13"/>
      <c r="E50" s="13">
        <v>821800</v>
      </c>
    </row>
    <row r="51" spans="1:8" x14ac:dyDescent="0.25">
      <c r="D51" s="13"/>
      <c r="E51" s="13"/>
      <c r="H51" s="14"/>
    </row>
    <row r="52" spans="1:8" x14ac:dyDescent="0.25">
      <c r="A52" t="s">
        <v>42</v>
      </c>
      <c r="B52" t="s">
        <v>18</v>
      </c>
      <c r="C52" s="8" t="s">
        <v>35</v>
      </c>
      <c r="D52" s="13">
        <f>873268-D45+E49</f>
        <v>816892</v>
      </c>
      <c r="E52" s="13"/>
    </row>
    <row r="53" spans="1:8" x14ac:dyDescent="0.25">
      <c r="B53" t="s">
        <v>22</v>
      </c>
      <c r="C53" s="8" t="s">
        <v>23</v>
      </c>
      <c r="D53" s="13"/>
      <c r="E53" s="13">
        <f>D52</f>
        <v>816892</v>
      </c>
    </row>
    <row r="54" spans="1:8" ht="15.75" thickBot="1" x14ac:dyDescent="0.3">
      <c r="D54" s="9"/>
      <c r="E54" s="9"/>
    </row>
    <row r="55" spans="1:8" x14ac:dyDescent="0.25">
      <c r="A55" s="5" t="s">
        <v>44</v>
      </c>
      <c r="B55" s="6" t="s">
        <v>51</v>
      </c>
      <c r="C55" s="11" t="s">
        <v>49</v>
      </c>
      <c r="D55" s="42" t="s">
        <v>95</v>
      </c>
      <c r="E55" s="12" t="s">
        <v>50</v>
      </c>
      <c r="H55" s="14"/>
    </row>
    <row r="56" spans="1:8" x14ac:dyDescent="0.25">
      <c r="A56" s="3" t="s">
        <v>16</v>
      </c>
      <c r="B56" s="16">
        <f>E31-D36-D40+E46-D48+E53</f>
        <v>4980980</v>
      </c>
      <c r="C56" s="17">
        <v>1136234000</v>
      </c>
      <c r="D56" s="17">
        <f>C56*0.00446</f>
        <v>5067603.6400000006</v>
      </c>
      <c r="E56" s="18">
        <f>D56-B56</f>
        <v>86623.640000000596</v>
      </c>
    </row>
    <row r="57" spans="1:8" x14ac:dyDescent="0.25">
      <c r="A57" s="3" t="s">
        <v>46</v>
      </c>
      <c r="B57" s="16">
        <f>+D33-E37+D44</f>
        <v>882946</v>
      </c>
      <c r="C57" s="17">
        <v>197970000</v>
      </c>
      <c r="D57" s="17">
        <f>C57*0.00446</f>
        <v>882946.20000000007</v>
      </c>
      <c r="E57" s="18">
        <f>D57-B57</f>
        <v>0.20000000006984919</v>
      </c>
    </row>
    <row r="58" spans="1:8" x14ac:dyDescent="0.25">
      <c r="A58" s="3" t="s">
        <v>47</v>
      </c>
      <c r="B58" s="16">
        <f>+E50</f>
        <v>821800</v>
      </c>
      <c r="C58" s="17">
        <v>184260000</v>
      </c>
      <c r="D58" s="17">
        <f>C58*0.00446</f>
        <v>821799.60000000009</v>
      </c>
      <c r="E58" s="18">
        <f>D58-B58</f>
        <v>-0.39999999990686774</v>
      </c>
    </row>
    <row r="59" spans="1:8" ht="15.75" thickBot="1" x14ac:dyDescent="0.3">
      <c r="A59" s="4" t="s">
        <v>48</v>
      </c>
      <c r="B59" s="19">
        <f>+D45-E49+D52</f>
        <v>873268</v>
      </c>
      <c r="C59" s="20">
        <v>195800000</v>
      </c>
      <c r="D59" s="20">
        <f>C59*0.00446</f>
        <v>873268.00000000012</v>
      </c>
      <c r="E59" s="21">
        <f>D59-B59</f>
        <v>0</v>
      </c>
    </row>
    <row r="60" spans="1:8" x14ac:dyDescent="0.25">
      <c r="D60" s="9"/>
      <c r="E60" s="9"/>
      <c r="G60" t="s">
        <v>52</v>
      </c>
    </row>
    <row r="61" spans="1:8" x14ac:dyDescent="0.25">
      <c r="A61" t="s">
        <v>43</v>
      </c>
      <c r="B61" t="s">
        <v>18</v>
      </c>
      <c r="C61" s="8" t="s">
        <v>35</v>
      </c>
      <c r="D61" s="13">
        <v>14400</v>
      </c>
      <c r="E61" s="13"/>
      <c r="G61" t="s">
        <v>53</v>
      </c>
    </row>
    <row r="62" spans="1:8" x14ac:dyDescent="0.25">
      <c r="B62" t="s">
        <v>18</v>
      </c>
      <c r="C62" s="8" t="s">
        <v>28</v>
      </c>
      <c r="D62" s="13">
        <v>72003</v>
      </c>
      <c r="E62" s="13"/>
      <c r="G62" t="s">
        <v>54</v>
      </c>
    </row>
    <row r="63" spans="1:8" x14ac:dyDescent="0.25">
      <c r="B63" t="s">
        <v>22</v>
      </c>
      <c r="C63" s="8" t="s">
        <v>23</v>
      </c>
      <c r="D63" s="13"/>
      <c r="E63" s="13">
        <v>86403</v>
      </c>
    </row>
    <row r="64" spans="1:8" x14ac:dyDescent="0.25">
      <c r="D64" s="13"/>
      <c r="E64" s="13"/>
    </row>
    <row r="65" spans="1:6" x14ac:dyDescent="0.25">
      <c r="A65" s="7" t="s">
        <v>64</v>
      </c>
      <c r="B65" t="s">
        <v>18</v>
      </c>
      <c r="C65" s="8" t="s">
        <v>35</v>
      </c>
      <c r="D65" s="13">
        <f>C27</f>
        <v>221</v>
      </c>
      <c r="E65" s="13"/>
    </row>
    <row r="66" spans="1:6" x14ac:dyDescent="0.25">
      <c r="B66" t="s">
        <v>22</v>
      </c>
      <c r="C66" s="8" t="s">
        <v>23</v>
      </c>
      <c r="D66" s="13"/>
      <c r="E66" s="13">
        <f>D65</f>
        <v>221</v>
      </c>
    </row>
    <row r="67" spans="1:6" x14ac:dyDescent="0.25">
      <c r="D67" s="13"/>
      <c r="E67" s="13"/>
    </row>
    <row r="68" spans="1:6" x14ac:dyDescent="0.25">
      <c r="D68" s="13"/>
      <c r="E68" s="13"/>
    </row>
    <row r="69" spans="1:6" x14ac:dyDescent="0.25">
      <c r="A69" t="s">
        <v>45</v>
      </c>
      <c r="B69" t="s">
        <v>18</v>
      </c>
      <c r="C69" s="8" t="s">
        <v>28</v>
      </c>
      <c r="D69" s="13">
        <f>C14</f>
        <v>353263</v>
      </c>
      <c r="E69" s="13"/>
    </row>
    <row r="70" spans="1:6" x14ac:dyDescent="0.25">
      <c r="B70" t="s">
        <v>22</v>
      </c>
      <c r="C70" s="8" t="s">
        <v>30</v>
      </c>
      <c r="D70" s="13"/>
      <c r="E70" s="13">
        <f>D69</f>
        <v>353263</v>
      </c>
    </row>
    <row r="71" spans="1:6" x14ac:dyDescent="0.25">
      <c r="D71" s="9"/>
      <c r="E71" s="9"/>
    </row>
    <row r="72" spans="1:6" ht="15" customHeight="1" x14ac:dyDescent="0.25">
      <c r="A72" s="78" t="s">
        <v>100</v>
      </c>
      <c r="B72" s="83"/>
      <c r="C72" s="83"/>
      <c r="D72" s="83"/>
      <c r="E72" s="83"/>
      <c r="F72" s="83"/>
    </row>
    <row r="73" spans="1:6" x14ac:dyDescent="0.25">
      <c r="A73" s="83"/>
      <c r="B73" s="83"/>
      <c r="C73" s="83"/>
      <c r="D73" s="83"/>
      <c r="E73" s="83"/>
      <c r="F73" s="83"/>
    </row>
    <row r="74" spans="1:6" x14ac:dyDescent="0.25">
      <c r="A74" s="83"/>
      <c r="B74" s="83"/>
      <c r="C74" s="83"/>
      <c r="D74" s="83"/>
      <c r="E74" s="83"/>
      <c r="F74" s="83"/>
    </row>
    <row r="75" spans="1:6" x14ac:dyDescent="0.25">
      <c r="D75" s="9"/>
      <c r="E75" s="9"/>
    </row>
    <row r="76" spans="1:6" x14ac:dyDescent="0.25">
      <c r="D76" s="9"/>
      <c r="E76" s="9"/>
    </row>
    <row r="77" spans="1:6" x14ac:dyDescent="0.25">
      <c r="D77" s="9"/>
      <c r="E77" s="9"/>
    </row>
    <row r="78" spans="1:6" x14ac:dyDescent="0.25">
      <c r="D78" s="9"/>
      <c r="E78" s="9"/>
    </row>
    <row r="79" spans="1:6" x14ac:dyDescent="0.25">
      <c r="D79" s="9"/>
      <c r="E79" s="9"/>
    </row>
    <row r="80" spans="1:6" x14ac:dyDescent="0.25">
      <c r="D80" s="9"/>
      <c r="E80" s="9"/>
    </row>
    <row r="81" spans="4:5" x14ac:dyDescent="0.25">
      <c r="D81" s="9"/>
      <c r="E81" s="9"/>
    </row>
    <row r="82" spans="4:5" x14ac:dyDescent="0.25">
      <c r="D82" s="9"/>
      <c r="E82" s="9"/>
    </row>
    <row r="83" spans="4:5" x14ac:dyDescent="0.25">
      <c r="D83" s="9"/>
      <c r="E83" s="9"/>
    </row>
    <row r="84" spans="4:5" x14ac:dyDescent="0.25">
      <c r="D84" s="9"/>
      <c r="E84" s="9"/>
    </row>
    <row r="85" spans="4:5" x14ac:dyDescent="0.25">
      <c r="D85" s="9"/>
      <c r="E85" s="9"/>
    </row>
    <row r="86" spans="4:5" x14ac:dyDescent="0.25">
      <c r="D86" s="9"/>
      <c r="E86" s="9"/>
    </row>
    <row r="87" spans="4:5" x14ac:dyDescent="0.25">
      <c r="D87" s="9"/>
      <c r="E87" s="9"/>
    </row>
    <row r="88" spans="4:5" x14ac:dyDescent="0.25">
      <c r="D88" s="9"/>
      <c r="E88" s="9"/>
    </row>
    <row r="89" spans="4:5" x14ac:dyDescent="0.25">
      <c r="D89" s="9"/>
      <c r="E89" s="9"/>
    </row>
    <row r="90" spans="4:5" x14ac:dyDescent="0.25">
      <c r="D90" s="9"/>
      <c r="E90" s="9"/>
    </row>
    <row r="91" spans="4:5" x14ac:dyDescent="0.25">
      <c r="D91" s="9"/>
      <c r="E91" s="9"/>
    </row>
    <row r="92" spans="4:5" x14ac:dyDescent="0.25">
      <c r="D92" s="9"/>
      <c r="E92" s="9"/>
    </row>
    <row r="93" spans="4:5" x14ac:dyDescent="0.25">
      <c r="D93" s="9"/>
      <c r="E93" s="9"/>
    </row>
    <row r="94" spans="4:5" x14ac:dyDescent="0.25">
      <c r="D94" s="9"/>
      <c r="E94" s="9"/>
    </row>
  </sheetData>
  <mergeCells count="1">
    <mergeCell ref="A72:F74"/>
  </mergeCells>
  <pageMargins left="0.7" right="0.7" top="0.75" bottom="0.75" header="0.3" footer="0.3"/>
  <pageSetup scale="59"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1"/>
  <sheetViews>
    <sheetView workbookViewId="0">
      <selection activeCell="L34" sqref="L34"/>
    </sheetView>
  </sheetViews>
  <sheetFormatPr defaultRowHeight="15" x14ac:dyDescent="0.25"/>
  <cols>
    <col min="6" max="6" width="12.28515625" customWidth="1"/>
    <col min="7" max="7" width="14.140625" customWidth="1"/>
    <col min="8" max="8" width="10.85546875" bestFit="1" customWidth="1"/>
    <col min="9" max="9" width="1" customWidth="1"/>
    <col min="10" max="10" width="10.140625" bestFit="1" customWidth="1"/>
    <col min="11" max="11" width="10.85546875" customWidth="1"/>
    <col min="12" max="16" width="10" bestFit="1" customWidth="1"/>
    <col min="17" max="17" width="10.42578125" bestFit="1" customWidth="1"/>
  </cols>
  <sheetData>
    <row r="1" spans="1:17" x14ac:dyDescent="0.25">
      <c r="A1" s="25" t="s">
        <v>75</v>
      </c>
      <c r="B1" s="25"/>
      <c r="C1" s="25"/>
      <c r="D1" s="25"/>
    </row>
    <row r="2" spans="1:17" x14ac:dyDescent="0.25">
      <c r="A2" s="25" t="s">
        <v>76</v>
      </c>
      <c r="B2" s="25"/>
      <c r="C2" s="25"/>
      <c r="D2" s="25"/>
    </row>
    <row r="3" spans="1:17" x14ac:dyDescent="0.25">
      <c r="A3" s="39" t="s">
        <v>89</v>
      </c>
      <c r="B3" s="25"/>
      <c r="C3" s="25"/>
      <c r="D3" s="25"/>
    </row>
    <row r="4" spans="1:17" x14ac:dyDescent="0.25">
      <c r="A4" s="25" t="s">
        <v>77</v>
      </c>
      <c r="B4" s="25"/>
      <c r="C4" s="25"/>
      <c r="D4" s="25"/>
      <c r="J4" s="79" t="s">
        <v>91</v>
      </c>
      <c r="K4" s="79"/>
      <c r="L4" s="79"/>
      <c r="M4" s="79"/>
      <c r="N4" s="79"/>
      <c r="O4" s="79"/>
      <c r="P4" s="79"/>
      <c r="Q4" s="79"/>
    </row>
    <row r="5" spans="1:17" ht="15" customHeight="1" x14ac:dyDescent="0.25">
      <c r="G5" s="25"/>
      <c r="H5" s="25"/>
      <c r="I5" s="25"/>
      <c r="J5" s="79"/>
      <c r="K5" s="79"/>
      <c r="L5" s="79"/>
      <c r="M5" s="79"/>
      <c r="N5" s="79"/>
      <c r="O5" s="79"/>
      <c r="P5" s="79"/>
      <c r="Q5" s="79"/>
    </row>
    <row r="6" spans="1:17" ht="30" x14ac:dyDescent="0.25">
      <c r="A6" s="25"/>
      <c r="B6" s="25"/>
      <c r="C6" s="25"/>
      <c r="D6" s="25"/>
      <c r="G6" s="31" t="s">
        <v>83</v>
      </c>
      <c r="H6" s="40" t="s">
        <v>97</v>
      </c>
      <c r="I6" s="32"/>
      <c r="J6" s="80"/>
      <c r="K6" s="80"/>
      <c r="L6" s="80"/>
      <c r="M6" s="80"/>
      <c r="N6" s="80"/>
      <c r="O6" s="80"/>
      <c r="P6" s="80"/>
      <c r="Q6" s="80"/>
    </row>
    <row r="7" spans="1:17" x14ac:dyDescent="0.25">
      <c r="H7" s="26"/>
      <c r="I7" s="26"/>
      <c r="J7" s="81">
        <v>2015</v>
      </c>
      <c r="K7" s="81"/>
      <c r="L7" s="2">
        <v>2016</v>
      </c>
      <c r="M7" s="2">
        <v>2017</v>
      </c>
      <c r="N7" s="2">
        <v>2018</v>
      </c>
      <c r="O7" s="2">
        <v>2019</v>
      </c>
      <c r="P7" s="2">
        <v>2020</v>
      </c>
      <c r="Q7" s="2" t="s">
        <v>82</v>
      </c>
    </row>
    <row r="8" spans="1:17" ht="30" x14ac:dyDescent="0.25">
      <c r="H8" s="26"/>
      <c r="I8" s="26"/>
      <c r="J8" s="27" t="s">
        <v>85</v>
      </c>
      <c r="K8" s="35" t="s">
        <v>86</v>
      </c>
    </row>
    <row r="9" spans="1:17" x14ac:dyDescent="0.25">
      <c r="A9" s="25" t="s">
        <v>78</v>
      </c>
      <c r="B9" s="25"/>
      <c r="C9" s="25"/>
      <c r="D9" s="25"/>
      <c r="E9" s="25"/>
      <c r="F9" s="25"/>
      <c r="G9" s="26">
        <v>42185</v>
      </c>
      <c r="H9" s="29">
        <v>-986160</v>
      </c>
      <c r="I9" s="29"/>
      <c r="J9" s="29">
        <f>+$H$9/6</f>
        <v>-164360</v>
      </c>
      <c r="K9" s="29">
        <f>+H9-J9</f>
        <v>-821800</v>
      </c>
      <c r="L9" s="29">
        <f t="shared" ref="L9:P9" si="0">+$H$9/6</f>
        <v>-164360</v>
      </c>
      <c r="M9" s="29">
        <f t="shared" si="0"/>
        <v>-164360</v>
      </c>
      <c r="N9" s="29">
        <f t="shared" si="0"/>
        <v>-164360</v>
      </c>
      <c r="O9" s="29">
        <f t="shared" si="0"/>
        <v>-164360</v>
      </c>
      <c r="P9" s="29">
        <f t="shared" si="0"/>
        <v>-164360</v>
      </c>
      <c r="Q9" s="29">
        <v>0</v>
      </c>
    </row>
    <row r="10" spans="1:17" x14ac:dyDescent="0.25">
      <c r="A10" s="25"/>
      <c r="B10" s="25"/>
      <c r="C10" s="25"/>
      <c r="D10" s="25"/>
      <c r="E10" s="25"/>
      <c r="F10" s="25"/>
      <c r="G10" s="26">
        <v>42551</v>
      </c>
      <c r="H10" s="29"/>
      <c r="I10" s="29"/>
      <c r="J10" s="29"/>
      <c r="K10" s="29"/>
      <c r="L10" s="29"/>
      <c r="M10" s="29"/>
      <c r="N10" s="29"/>
      <c r="O10" s="29"/>
      <c r="P10" s="29"/>
      <c r="Q10" s="29"/>
    </row>
    <row r="11" spans="1:17" x14ac:dyDescent="0.25">
      <c r="A11" s="25"/>
      <c r="B11" s="25"/>
      <c r="C11" s="25"/>
      <c r="D11" s="25"/>
      <c r="E11" s="25"/>
      <c r="F11" s="25"/>
      <c r="G11" s="26">
        <v>42916</v>
      </c>
      <c r="H11" s="29"/>
      <c r="I11" s="29"/>
      <c r="J11" s="29"/>
      <c r="K11" s="29"/>
      <c r="L11" s="29"/>
      <c r="M11" s="29"/>
      <c r="N11" s="29"/>
      <c r="O11" s="29"/>
      <c r="P11" s="29"/>
      <c r="Q11" s="29"/>
    </row>
    <row r="12" spans="1:17" x14ac:dyDescent="0.25">
      <c r="G12" s="26">
        <v>43281</v>
      </c>
    </row>
    <row r="13" spans="1:17" x14ac:dyDescent="0.25">
      <c r="G13" s="26">
        <v>43646</v>
      </c>
    </row>
    <row r="14" spans="1:17" x14ac:dyDescent="0.25">
      <c r="G14" s="26">
        <v>44012</v>
      </c>
      <c r="H14" s="28"/>
      <c r="I14" s="33"/>
      <c r="J14" s="28"/>
      <c r="K14" s="28"/>
      <c r="L14" s="28"/>
      <c r="M14" s="28"/>
      <c r="N14" s="28"/>
      <c r="O14" s="28"/>
      <c r="P14" s="28"/>
      <c r="Q14" s="28"/>
    </row>
    <row r="15" spans="1:17" x14ac:dyDescent="0.25">
      <c r="A15" s="25" t="s">
        <v>84</v>
      </c>
      <c r="B15" s="25"/>
      <c r="G15" s="26"/>
      <c r="H15" s="29"/>
      <c r="I15" s="29"/>
      <c r="J15" s="29">
        <f>SUM(J9:J14)</f>
        <v>-164360</v>
      </c>
      <c r="K15" s="29">
        <f t="shared" ref="K15:N15" si="1">SUM(K9:K14)</f>
        <v>-821800</v>
      </c>
      <c r="L15" s="29">
        <f t="shared" si="1"/>
        <v>-164360</v>
      </c>
      <c r="M15" s="29">
        <f t="shared" si="1"/>
        <v>-164360</v>
      </c>
      <c r="N15" s="29">
        <f t="shared" si="1"/>
        <v>-164360</v>
      </c>
      <c r="O15" s="29">
        <f t="shared" ref="O15" si="2">SUM(O9:O14)</f>
        <v>-164360</v>
      </c>
      <c r="P15" s="29">
        <f t="shared" ref="P15" si="3">SUM(P9:P14)</f>
        <v>-164360</v>
      </c>
      <c r="Q15" s="29">
        <f t="shared" ref="Q15" si="4">SUM(Q9:Q14)</f>
        <v>0</v>
      </c>
    </row>
    <row r="16" spans="1:17" x14ac:dyDescent="0.25">
      <c r="A16" s="25"/>
      <c r="B16" s="25"/>
      <c r="G16" s="26"/>
      <c r="H16" s="29"/>
      <c r="I16" s="29"/>
      <c r="J16" s="34"/>
      <c r="K16" s="34"/>
      <c r="L16" s="29"/>
      <c r="M16" s="29"/>
      <c r="N16" s="29"/>
      <c r="O16" s="29"/>
      <c r="P16" s="29"/>
      <c r="Q16" s="29"/>
    </row>
    <row r="17" spans="1:17" x14ac:dyDescent="0.25">
      <c r="A17" s="25"/>
      <c r="B17" s="25"/>
      <c r="G17" s="26"/>
      <c r="H17" s="29"/>
      <c r="I17" s="29"/>
      <c r="J17" s="82">
        <v>2015</v>
      </c>
      <c r="K17" s="82"/>
      <c r="L17" s="2">
        <v>2016</v>
      </c>
      <c r="M17" s="2">
        <v>2017</v>
      </c>
      <c r="N17" s="2">
        <v>2018</v>
      </c>
      <c r="O17" s="2">
        <v>2019</v>
      </c>
      <c r="P17" s="2">
        <v>2020</v>
      </c>
      <c r="Q17" s="2" t="s">
        <v>82</v>
      </c>
    </row>
    <row r="18" spans="1:17" ht="30" x14ac:dyDescent="0.25">
      <c r="A18" s="25"/>
      <c r="B18" s="25"/>
      <c r="G18" s="26"/>
      <c r="H18" s="29"/>
      <c r="I18" s="29"/>
      <c r="J18" s="27" t="s">
        <v>85</v>
      </c>
      <c r="K18" s="35" t="s">
        <v>86</v>
      </c>
      <c r="L18" s="29"/>
      <c r="M18" s="29"/>
      <c r="N18" s="29"/>
      <c r="O18" s="29"/>
      <c r="P18" s="29"/>
      <c r="Q18" s="29"/>
    </row>
    <row r="19" spans="1:17" x14ac:dyDescent="0.25">
      <c r="A19" s="25" t="s">
        <v>79</v>
      </c>
      <c r="B19" s="25"/>
      <c r="C19" s="25"/>
      <c r="D19" s="25"/>
      <c r="G19" s="26">
        <v>42185</v>
      </c>
      <c r="H19" s="29">
        <v>0</v>
      </c>
      <c r="I19" s="29"/>
      <c r="J19" s="29"/>
      <c r="K19" s="29"/>
      <c r="L19" s="29"/>
      <c r="M19" s="29"/>
      <c r="N19" s="29"/>
      <c r="O19" s="29"/>
      <c r="P19" s="29"/>
      <c r="Q19" s="29"/>
    </row>
    <row r="20" spans="1:17" x14ac:dyDescent="0.25">
      <c r="A20" s="25"/>
      <c r="B20" s="25"/>
      <c r="C20" s="25"/>
      <c r="D20" s="25"/>
      <c r="G20" s="26">
        <v>42551</v>
      </c>
      <c r="H20" s="29"/>
      <c r="I20" s="29"/>
      <c r="J20" s="29"/>
      <c r="K20" s="29"/>
      <c r="L20" s="29"/>
      <c r="M20" s="29"/>
      <c r="N20" s="29"/>
      <c r="O20" s="29"/>
      <c r="P20" s="29"/>
      <c r="Q20" s="29"/>
    </row>
    <row r="21" spans="1:17" x14ac:dyDescent="0.25">
      <c r="A21" s="25"/>
      <c r="B21" s="25"/>
      <c r="C21" s="25"/>
      <c r="D21" s="25"/>
      <c r="G21" s="26">
        <v>42916</v>
      </c>
      <c r="H21" s="29"/>
      <c r="I21" s="29"/>
      <c r="J21" s="29"/>
      <c r="K21" s="29"/>
      <c r="L21" s="29"/>
      <c r="M21" s="29"/>
      <c r="N21" s="29"/>
      <c r="O21" s="29"/>
      <c r="P21" s="29"/>
      <c r="Q21" s="29"/>
    </row>
    <row r="22" spans="1:17" x14ac:dyDescent="0.25">
      <c r="G22" s="26">
        <v>43281</v>
      </c>
      <c r="H22" s="29"/>
      <c r="I22" s="29"/>
      <c r="J22" s="29"/>
      <c r="K22" s="29"/>
      <c r="L22" s="29"/>
      <c r="M22" s="29"/>
      <c r="N22" s="29"/>
      <c r="O22" s="29"/>
      <c r="P22" s="29"/>
      <c r="Q22" s="29"/>
    </row>
    <row r="23" spans="1:17" x14ac:dyDescent="0.25">
      <c r="G23" s="26">
        <v>43646</v>
      </c>
      <c r="H23" s="29"/>
      <c r="I23" s="29"/>
      <c r="J23" s="29"/>
      <c r="K23" s="29"/>
      <c r="L23" s="29"/>
      <c r="M23" s="29"/>
      <c r="N23" s="29"/>
      <c r="O23" s="29"/>
      <c r="P23" s="29"/>
      <c r="Q23" s="29"/>
    </row>
    <row r="24" spans="1:17" x14ac:dyDescent="0.25">
      <c r="G24" s="26">
        <v>44012</v>
      </c>
      <c r="H24" s="29"/>
      <c r="I24" s="29"/>
      <c r="J24" s="30"/>
      <c r="K24" s="30"/>
      <c r="L24" s="30"/>
      <c r="M24" s="30"/>
      <c r="N24" s="30"/>
      <c r="O24" s="30"/>
      <c r="P24" s="30"/>
      <c r="Q24" s="30"/>
    </row>
    <row r="25" spans="1:17" x14ac:dyDescent="0.25">
      <c r="G25" s="26"/>
      <c r="H25" s="29"/>
      <c r="I25" s="29"/>
      <c r="J25" s="34"/>
      <c r="K25" s="34"/>
      <c r="L25" s="29"/>
      <c r="M25" s="29"/>
      <c r="N25" s="29"/>
      <c r="O25" s="29"/>
      <c r="P25" s="29"/>
      <c r="Q25" s="29"/>
    </row>
    <row r="26" spans="1:17" x14ac:dyDescent="0.25">
      <c r="A26" s="25" t="s">
        <v>84</v>
      </c>
      <c r="B26" s="25"/>
      <c r="C26" s="25"/>
      <c r="D26" s="25"/>
      <c r="E26" s="25"/>
      <c r="F26" s="25"/>
      <c r="G26" s="26"/>
      <c r="H26" s="29"/>
      <c r="I26" s="29"/>
      <c r="J26" s="82">
        <v>2015</v>
      </c>
      <c r="K26" s="82"/>
      <c r="L26" s="2">
        <v>2016</v>
      </c>
      <c r="M26" s="2">
        <v>2017</v>
      </c>
      <c r="N26" s="2">
        <v>2018</v>
      </c>
      <c r="O26" s="2">
        <v>2019</v>
      </c>
      <c r="P26" s="2">
        <v>2020</v>
      </c>
      <c r="Q26" s="2" t="s">
        <v>82</v>
      </c>
    </row>
    <row r="27" spans="1:17" ht="30" x14ac:dyDescent="0.25">
      <c r="A27" s="25"/>
      <c r="B27" s="25"/>
      <c r="C27" s="25"/>
      <c r="D27" s="25"/>
      <c r="E27" s="25"/>
      <c r="F27" s="25"/>
      <c r="G27" s="26"/>
      <c r="H27" s="29"/>
      <c r="I27" s="29"/>
      <c r="J27" s="27" t="s">
        <v>85</v>
      </c>
      <c r="K27" s="35" t="s">
        <v>86</v>
      </c>
      <c r="L27" s="29"/>
      <c r="M27" s="29"/>
      <c r="N27" s="29"/>
      <c r="O27" s="29"/>
      <c r="P27" s="29"/>
      <c r="Q27" s="29"/>
    </row>
    <row r="28" spans="1:17" x14ac:dyDescent="0.25">
      <c r="A28" s="25" t="s">
        <v>80</v>
      </c>
      <c r="B28" s="25"/>
      <c r="C28" s="25"/>
      <c r="D28" s="25"/>
      <c r="E28" s="25"/>
      <c r="F28" s="25"/>
      <c r="G28" s="26">
        <v>42185</v>
      </c>
      <c r="H28" s="29">
        <v>1103682</v>
      </c>
      <c r="I28" s="29"/>
      <c r="J28" s="29">
        <f>+$H$28/5</f>
        <v>220736.4</v>
      </c>
      <c r="K28" s="29">
        <f>+H28-J28</f>
        <v>882945.6</v>
      </c>
      <c r="L28" s="29">
        <f t="shared" ref="L28:O28" si="5">+$H$28/5</f>
        <v>220736.4</v>
      </c>
      <c r="M28" s="29">
        <f t="shared" si="5"/>
        <v>220736.4</v>
      </c>
      <c r="N28" s="29">
        <f t="shared" si="5"/>
        <v>220736.4</v>
      </c>
      <c r="O28" s="29">
        <f t="shared" si="5"/>
        <v>220736.4</v>
      </c>
      <c r="P28" s="29">
        <v>0</v>
      </c>
      <c r="Q28" s="29"/>
    </row>
    <row r="29" spans="1:17" x14ac:dyDescent="0.25">
      <c r="A29" s="25"/>
      <c r="B29" s="25"/>
      <c r="C29" s="25"/>
      <c r="D29" s="25"/>
      <c r="E29" s="25"/>
      <c r="F29" s="25"/>
      <c r="G29" s="26">
        <v>42551</v>
      </c>
      <c r="H29" s="29"/>
      <c r="I29" s="29"/>
      <c r="J29" s="29"/>
      <c r="K29" s="29"/>
      <c r="L29" s="29"/>
      <c r="M29" s="29"/>
      <c r="N29" s="29"/>
      <c r="O29" s="29"/>
      <c r="P29" s="29"/>
      <c r="Q29" s="29"/>
    </row>
    <row r="30" spans="1:17" x14ac:dyDescent="0.25">
      <c r="A30" s="25"/>
      <c r="B30" s="25"/>
      <c r="C30" s="25"/>
      <c r="D30" s="25"/>
      <c r="E30" s="25"/>
      <c r="F30" s="25"/>
      <c r="G30" s="26">
        <v>42916</v>
      </c>
      <c r="H30" s="29"/>
      <c r="I30" s="29"/>
      <c r="J30" s="29"/>
      <c r="K30" s="29"/>
      <c r="L30" s="29"/>
      <c r="M30" s="29"/>
      <c r="N30" s="29"/>
      <c r="O30" s="29"/>
      <c r="P30" s="29"/>
      <c r="Q30" s="29"/>
    </row>
    <row r="31" spans="1:17" x14ac:dyDescent="0.25">
      <c r="G31" s="26">
        <v>43281</v>
      </c>
      <c r="H31" s="29"/>
      <c r="I31" s="29"/>
      <c r="J31" s="29"/>
      <c r="K31" s="29"/>
      <c r="L31" s="29"/>
      <c r="M31" s="29"/>
      <c r="N31" s="29"/>
      <c r="O31" s="29"/>
      <c r="P31" s="29"/>
      <c r="Q31" s="29"/>
    </row>
    <row r="32" spans="1:17" x14ac:dyDescent="0.25">
      <c r="G32" s="26">
        <v>43646</v>
      </c>
      <c r="H32" s="29"/>
      <c r="I32" s="29"/>
      <c r="J32" s="29"/>
      <c r="K32" s="29"/>
      <c r="L32" s="29"/>
      <c r="M32" s="29"/>
      <c r="N32" s="29"/>
      <c r="O32" s="29"/>
      <c r="P32" s="29"/>
      <c r="Q32" s="29"/>
    </row>
    <row r="33" spans="1:17" x14ac:dyDescent="0.25">
      <c r="G33" s="26">
        <v>44012</v>
      </c>
      <c r="H33" s="30"/>
      <c r="I33" s="34"/>
      <c r="J33" s="30"/>
      <c r="K33" s="30"/>
      <c r="L33" s="30"/>
      <c r="M33" s="30"/>
      <c r="N33" s="30"/>
      <c r="O33" s="30"/>
      <c r="P33" s="30"/>
      <c r="Q33" s="30"/>
    </row>
    <row r="34" spans="1:17" x14ac:dyDescent="0.25">
      <c r="A34" s="25" t="s">
        <v>84</v>
      </c>
      <c r="B34" s="25"/>
      <c r="C34" s="25"/>
      <c r="G34" s="26"/>
      <c r="H34" s="29"/>
      <c r="I34" s="29"/>
      <c r="J34" s="34">
        <f t="shared" ref="J34:O34" si="6">SUM(J28:J33)</f>
        <v>220736.4</v>
      </c>
      <c r="K34" s="34">
        <f t="shared" si="6"/>
        <v>882945.6</v>
      </c>
      <c r="L34" s="29">
        <f t="shared" si="6"/>
        <v>220736.4</v>
      </c>
      <c r="M34" s="29">
        <f t="shared" si="6"/>
        <v>220736.4</v>
      </c>
      <c r="N34" s="29">
        <f t="shared" si="6"/>
        <v>220736.4</v>
      </c>
      <c r="O34" s="29">
        <f t="shared" si="6"/>
        <v>220736.4</v>
      </c>
      <c r="P34" s="29"/>
      <c r="Q34" s="29"/>
    </row>
    <row r="35" spans="1:17" x14ac:dyDescent="0.25">
      <c r="A35" s="25"/>
      <c r="B35" s="25"/>
      <c r="C35" s="25"/>
      <c r="G35" s="26"/>
      <c r="H35" s="29"/>
      <c r="I35" s="29"/>
      <c r="J35" s="34"/>
      <c r="K35" s="34"/>
      <c r="L35" s="29"/>
      <c r="M35" s="29"/>
      <c r="N35" s="29"/>
      <c r="O35" s="29"/>
      <c r="P35" s="29"/>
      <c r="Q35" s="29"/>
    </row>
    <row r="36" spans="1:17" x14ac:dyDescent="0.25">
      <c r="A36" s="25"/>
      <c r="B36" s="25"/>
      <c r="C36" s="25"/>
      <c r="G36" s="26"/>
      <c r="H36" s="29"/>
      <c r="I36" s="29"/>
      <c r="J36" s="82">
        <v>2015</v>
      </c>
      <c r="K36" s="82"/>
      <c r="L36" s="2">
        <v>2016</v>
      </c>
      <c r="M36" s="2">
        <v>2017</v>
      </c>
      <c r="N36" s="2">
        <v>2018</v>
      </c>
      <c r="O36" s="2">
        <v>2019</v>
      </c>
      <c r="P36" s="2">
        <v>2020</v>
      </c>
      <c r="Q36" s="2" t="s">
        <v>82</v>
      </c>
    </row>
    <row r="37" spans="1:17" ht="30" x14ac:dyDescent="0.25">
      <c r="A37" s="25"/>
      <c r="B37" s="25"/>
      <c r="C37" s="25"/>
      <c r="G37" s="26"/>
      <c r="H37" s="29"/>
      <c r="I37" s="29"/>
      <c r="J37" s="27" t="s">
        <v>85</v>
      </c>
      <c r="K37" s="35" t="s">
        <v>86</v>
      </c>
      <c r="L37" s="29"/>
      <c r="M37" s="29"/>
      <c r="N37" s="29"/>
      <c r="O37" s="29"/>
      <c r="P37" s="29"/>
      <c r="Q37" s="29"/>
    </row>
    <row r="38" spans="1:17" x14ac:dyDescent="0.25">
      <c r="A38" s="25" t="s">
        <v>81</v>
      </c>
      <c r="B38" s="25"/>
      <c r="C38" s="25"/>
      <c r="G38" s="26">
        <v>42185</v>
      </c>
      <c r="H38" s="29">
        <v>86403</v>
      </c>
      <c r="I38" s="29"/>
      <c r="J38" s="29">
        <f>+$H$38/6</f>
        <v>14400.5</v>
      </c>
      <c r="K38" s="29">
        <f>+H38-J38</f>
        <v>72002.5</v>
      </c>
      <c r="L38" s="29">
        <f t="shared" ref="L38:P38" si="7">+$H$38/6</f>
        <v>14400.5</v>
      </c>
      <c r="M38" s="29">
        <f t="shared" si="7"/>
        <v>14400.5</v>
      </c>
      <c r="N38" s="29">
        <f t="shared" si="7"/>
        <v>14400.5</v>
      </c>
      <c r="O38" s="29">
        <f t="shared" si="7"/>
        <v>14400.5</v>
      </c>
      <c r="P38" s="29">
        <f t="shared" si="7"/>
        <v>14400.5</v>
      </c>
      <c r="Q38" s="29">
        <v>0</v>
      </c>
    </row>
    <row r="39" spans="1:17" x14ac:dyDescent="0.25">
      <c r="A39" s="25"/>
      <c r="B39" s="25"/>
      <c r="C39" s="25"/>
      <c r="G39" s="26">
        <v>42551</v>
      </c>
      <c r="H39" s="29"/>
      <c r="I39" s="29"/>
      <c r="J39" s="29"/>
      <c r="K39" s="29"/>
      <c r="L39" s="29"/>
      <c r="M39" s="29"/>
      <c r="N39" s="29"/>
      <c r="O39" s="29"/>
      <c r="P39" s="29"/>
      <c r="Q39" s="29"/>
    </row>
    <row r="40" spans="1:17" x14ac:dyDescent="0.25">
      <c r="A40" s="25"/>
      <c r="B40" s="25"/>
      <c r="C40" s="25"/>
      <c r="G40" s="26">
        <v>42916</v>
      </c>
      <c r="H40" s="29"/>
      <c r="I40" s="29"/>
      <c r="J40" s="29"/>
      <c r="K40" s="29"/>
      <c r="L40" s="29"/>
      <c r="M40" s="29"/>
      <c r="N40" s="29"/>
      <c r="O40" s="29"/>
      <c r="P40" s="29"/>
      <c r="Q40" s="29"/>
    </row>
    <row r="41" spans="1:17" x14ac:dyDescent="0.25">
      <c r="G41" s="26">
        <v>43281</v>
      </c>
      <c r="H41" s="29"/>
      <c r="I41" s="29"/>
      <c r="J41" s="29"/>
      <c r="K41" s="29"/>
      <c r="L41" s="29"/>
      <c r="M41" s="29"/>
      <c r="N41" s="29"/>
      <c r="O41" s="29"/>
      <c r="P41" s="29"/>
      <c r="Q41" s="29"/>
    </row>
    <row r="42" spans="1:17" x14ac:dyDescent="0.25">
      <c r="G42" s="26">
        <v>43646</v>
      </c>
      <c r="H42" s="29"/>
      <c r="I42" s="29"/>
      <c r="J42" s="29"/>
      <c r="K42" s="29"/>
      <c r="L42" s="29"/>
      <c r="M42" s="29"/>
      <c r="N42" s="29"/>
      <c r="O42" s="29"/>
      <c r="P42" s="29"/>
      <c r="Q42" s="29"/>
    </row>
    <row r="43" spans="1:17" x14ac:dyDescent="0.25">
      <c r="G43" s="26">
        <v>44012</v>
      </c>
      <c r="H43" s="30"/>
      <c r="I43" s="30"/>
      <c r="J43" s="30"/>
      <c r="K43" s="30"/>
      <c r="L43" s="30"/>
      <c r="M43" s="30"/>
      <c r="N43" s="30"/>
      <c r="O43" s="30"/>
      <c r="P43" s="30"/>
      <c r="Q43" s="30"/>
    </row>
    <row r="44" spans="1:17" x14ac:dyDescent="0.25">
      <c r="A44" s="25" t="s">
        <v>84</v>
      </c>
      <c r="B44" s="25"/>
      <c r="H44" s="29"/>
      <c r="I44" s="29"/>
      <c r="J44" s="29">
        <f>SUM(J38:J43)</f>
        <v>14400.5</v>
      </c>
      <c r="K44" s="29">
        <f t="shared" ref="K44:N44" si="8">SUM(K38:K43)</f>
        <v>72002.5</v>
      </c>
      <c r="L44" s="29">
        <f t="shared" si="8"/>
        <v>14400.5</v>
      </c>
      <c r="M44" s="29">
        <f t="shared" si="8"/>
        <v>14400.5</v>
      </c>
      <c r="N44" s="29">
        <f t="shared" si="8"/>
        <v>14400.5</v>
      </c>
      <c r="O44" s="29">
        <f t="shared" ref="O44" si="9">SUM(O38:O43)</f>
        <v>14400.5</v>
      </c>
      <c r="P44" s="29">
        <f t="shared" ref="P44" si="10">SUM(P38:P43)</f>
        <v>14400.5</v>
      </c>
      <c r="Q44" s="29"/>
    </row>
    <row r="45" spans="1:17" x14ac:dyDescent="0.25">
      <c r="A45" s="25"/>
      <c r="B45" s="25"/>
      <c r="H45" s="29"/>
      <c r="I45" s="29"/>
      <c r="J45" s="29"/>
      <c r="K45" s="29"/>
      <c r="L45" s="29"/>
      <c r="M45" s="29"/>
      <c r="N45" s="29"/>
      <c r="O45" s="29"/>
      <c r="P45" s="29"/>
      <c r="Q45" s="29"/>
    </row>
    <row r="46" spans="1:17" x14ac:dyDescent="0.25">
      <c r="L46" s="2">
        <v>2016</v>
      </c>
      <c r="M46" s="2">
        <v>2017</v>
      </c>
      <c r="N46" s="2">
        <v>2018</v>
      </c>
      <c r="O46" s="2">
        <v>2019</v>
      </c>
      <c r="P46" s="2">
        <v>2020</v>
      </c>
      <c r="Q46" s="2" t="s">
        <v>82</v>
      </c>
    </row>
    <row r="47" spans="1:17" x14ac:dyDescent="0.25">
      <c r="A47" s="25" t="s">
        <v>88</v>
      </c>
      <c r="L47" s="29">
        <f>+L15+L34+L44</f>
        <v>70776.899999999994</v>
      </c>
      <c r="M47" s="29">
        <f t="shared" ref="M47:Q47" si="11">+M15+M34+M44</f>
        <v>70776.899999999994</v>
      </c>
      <c r="N47" s="29">
        <f t="shared" si="11"/>
        <v>70776.899999999994</v>
      </c>
      <c r="O47" s="29">
        <f t="shared" si="11"/>
        <v>70776.899999999994</v>
      </c>
      <c r="P47" s="29">
        <f t="shared" si="11"/>
        <v>-149959.5</v>
      </c>
      <c r="Q47" s="29">
        <f t="shared" si="11"/>
        <v>0</v>
      </c>
    </row>
    <row r="49" spans="1:8" x14ac:dyDescent="0.25">
      <c r="A49" s="78" t="s">
        <v>98</v>
      </c>
      <c r="B49" s="78"/>
      <c r="C49" s="78"/>
      <c r="D49" s="78"/>
      <c r="E49" s="78"/>
      <c r="F49" s="78"/>
      <c r="G49" s="78"/>
      <c r="H49" s="78"/>
    </row>
    <row r="50" spans="1:8" x14ac:dyDescent="0.25">
      <c r="A50" s="78"/>
      <c r="B50" s="78"/>
      <c r="C50" s="78"/>
      <c r="D50" s="78"/>
      <c r="E50" s="78"/>
      <c r="F50" s="78"/>
      <c r="G50" s="78"/>
      <c r="H50" s="78"/>
    </row>
    <row r="51" spans="1:8" x14ac:dyDescent="0.25">
      <c r="A51" s="78"/>
      <c r="B51" s="78"/>
      <c r="C51" s="78"/>
      <c r="D51" s="78"/>
      <c r="E51" s="78"/>
      <c r="F51" s="78"/>
      <c r="G51" s="78"/>
      <c r="H51" s="78"/>
    </row>
  </sheetData>
  <mergeCells count="6">
    <mergeCell ref="A49:H51"/>
    <mergeCell ref="J4:Q6"/>
    <mergeCell ref="J7:K7"/>
    <mergeCell ref="J17:K17"/>
    <mergeCell ref="J26:K26"/>
    <mergeCell ref="J36:K36"/>
  </mergeCells>
  <pageMargins left="0.7" right="0.7" top="0.75" bottom="0.75" header="0.3" footer="0.3"/>
  <pageSetup scale="61"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A2" sqref="A2"/>
    </sheetView>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GERF JEs</vt:lpstr>
      <vt:lpstr>GERF Tiered Amortization</vt:lpstr>
      <vt:lpstr>P&amp;FF JEs</vt:lpstr>
      <vt:lpstr>P&amp;F Tiered Amortization</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Jim Riebe</cp:lastModifiedBy>
  <cp:lastPrinted>2016-03-17T21:41:59Z</cp:lastPrinted>
  <dcterms:created xsi:type="dcterms:W3CDTF">2016-01-29T17:52:12Z</dcterms:created>
  <dcterms:modified xsi:type="dcterms:W3CDTF">2016-03-29T14:57:01Z</dcterms:modified>
</cp:coreProperties>
</file>